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50" yWindow="-285" windowWidth="15465" windowHeight="5160" tabRatio="932" firstSheet="1" activeTab="1"/>
  </bookViews>
  <sheets>
    <sheet name="MainSheet" sheetId="18" state="hidden" r:id="rId1"/>
    <sheet name="RWA" sheetId="36" r:id="rId2"/>
    <sheet name="Regulatory Capital-Basel III(S)" sheetId="35" r:id="rId3"/>
    <sheet name="Regulatory Capital-Basel III(C)" sheetId="34" state="hidden" r:id="rId4"/>
    <sheet name="CR On BS excl. Sec. (S)" sheetId="33" r:id="rId5"/>
    <sheet name="CR On BS excl. Sec. (C)" sheetId="32" state="hidden" r:id="rId6"/>
    <sheet name="CR on BS Sec." sheetId="31" r:id="rId7"/>
    <sheet name="CR Off BS Sec." sheetId="30" r:id="rId8"/>
    <sheet name="CR on BS ReSec." sheetId="19" r:id="rId9"/>
    <sheet name="CR Off BS ReSec." sheetId="20" r:id="rId10"/>
    <sheet name="CR NMR Off BS" sheetId="6" r:id="rId11"/>
    <sheet name="CR MR Off BS " sheetId="7" r:id="rId12"/>
    <sheet name="Failed trn. On BS" sheetId="8" r:id="rId13"/>
    <sheet name="Failed trn. Off BS" sheetId="9" r:id="rId14"/>
    <sheet name="CCR - As Borrower" sheetId="10" r:id="rId15"/>
    <sheet name="CCR - As Lender" sheetId="11" r:id="rId16"/>
    <sheet name="CCR-CDS" sheetId="25" r:id="rId17"/>
    <sheet name="Mkt risk Specific HFT" sheetId="12" r:id="rId18"/>
    <sheet name="Mkt risk Specific AFS" sheetId="13" r:id="rId19"/>
    <sheet name="Mkt risk Alt. total cap AFS" sheetId="14" r:id="rId20"/>
    <sheet name="Mkt risk Specific-CDS" sheetId="26" r:id="rId21"/>
    <sheet name="Agg. cap for mkt. risk" sheetId="15" r:id="rId22"/>
    <sheet name="Operational Risk" sheetId="22" r:id="rId23"/>
    <sheet name="Data" sheetId="17" state="veryHidden" r:id="rId24"/>
    <sheet name="CR-QCCPs" sheetId="37" r:id="rId25"/>
    <sheet name="CR-NonQCCPs" sheetId="39" r:id="rId26"/>
    <sheet name="CR-QCCP (1)" sheetId="41" r:id="rId27"/>
    <sheet name="CR-QCCP (2)" sheetId="42" r:id="rId28"/>
    <sheet name="CR-QCCP (3)" sheetId="43" r:id="rId29"/>
    <sheet name="CR-QCCP (4)" sheetId="44" r:id="rId30"/>
    <sheet name="CR-QCCP (5)" sheetId="45" r:id="rId31"/>
    <sheet name="CR-QCCP (6)" sheetId="46" r:id="rId32"/>
    <sheet name="CR-QCCP (7)" sheetId="47" r:id="rId33"/>
    <sheet name="CR-QCCP (8)" sheetId="48" r:id="rId34"/>
    <sheet name="CR-QCCP (9)" sheetId="49" r:id="rId35"/>
    <sheet name="CR-QCCP (10)" sheetId="50" r:id="rId36"/>
  </sheets>
  <externalReferences>
    <externalReference r:id="rId37"/>
  </externalReferences>
  <definedNames>
    <definedName name="_xlnm._FilterDatabase" localSheetId="23" hidden="1">Data!$D$16:$D$29</definedName>
    <definedName name="_RW2" comment="RW2">Data!$X$35:$X$62</definedName>
    <definedName name="_RWA125">Data!$I$49:$I$61</definedName>
    <definedName name="_RWA20">Data!$I$39:$I$61</definedName>
    <definedName name="_RWN125">Data!$L$35:$L$59</definedName>
    <definedName name="BL">Data!$G$26</definedName>
    <definedName name="CounterParty">Data!$A$6:$A$23</definedName>
    <definedName name="CPC">Data!$A$6:$A$19</definedName>
    <definedName name="CTRTag">Data!$D$78:$D$97</definedName>
    <definedName name="dayslist" localSheetId="9">Data!#REF!</definedName>
    <definedName name="dayslist" localSheetId="8">Data!#REF!</definedName>
    <definedName name="dayslist" localSheetId="26">Data!#REF!</definedName>
    <definedName name="dayslist" localSheetId="35">Data!#REF!</definedName>
    <definedName name="dayslist" localSheetId="27">Data!#REF!</definedName>
    <definedName name="dayslist" localSheetId="28">Data!#REF!</definedName>
    <definedName name="dayslist" localSheetId="29">Data!#REF!</definedName>
    <definedName name="dayslist" localSheetId="30">Data!#REF!</definedName>
    <definedName name="dayslist" localSheetId="31">Data!#REF!</definedName>
    <definedName name="dayslist" localSheetId="32">Data!#REF!</definedName>
    <definedName name="dayslist" localSheetId="33">Data!#REF!</definedName>
    <definedName name="dayslist" localSheetId="34">Data!#REF!</definedName>
    <definedName name="dayslist" localSheetId="24">Data!#REF!</definedName>
    <definedName name="dayslist">Data!#REF!</definedName>
    <definedName name="DSB">Data!$D$60:$D$64</definedName>
    <definedName name="FB">Data!$D$40:$D$45</definedName>
    <definedName name="FBL">Data!$E$40:$E$45</definedName>
    <definedName name="FPSE">Data!$D$32:$D$36</definedName>
    <definedName name="FPSEL">Data!$E$32:$E$36</definedName>
    <definedName name="FS">Data!$D$7:$D$12</definedName>
    <definedName name="FSL">Data!$E$7:$E$12</definedName>
    <definedName name="morethan125">Data!$Z$37:$Z$54</definedName>
    <definedName name="MRCC">Data!$G$11:$G$12</definedName>
    <definedName name="NBFC">Data!$D$68:$D$71</definedName>
    <definedName name="NRC">Data!$D$49:$D$56</definedName>
    <definedName name="NRCL">Data!$E$49:$E$56</definedName>
    <definedName name="OYOL" localSheetId="8">Data!#REF!</definedName>
    <definedName name="OYOL" localSheetId="26">Data!#REF!</definedName>
    <definedName name="OYOL" localSheetId="35">Data!#REF!</definedName>
    <definedName name="OYOL" localSheetId="27">Data!#REF!</definedName>
    <definedName name="OYOL" localSheetId="28">Data!#REF!</definedName>
    <definedName name="OYOL" localSheetId="29">Data!#REF!</definedName>
    <definedName name="OYOL" localSheetId="30">Data!#REF!</definedName>
    <definedName name="OYOL" localSheetId="31">Data!#REF!</definedName>
    <definedName name="OYOL" localSheetId="32">Data!#REF!</definedName>
    <definedName name="OYOL" localSheetId="33">Data!#REF!</definedName>
    <definedName name="OYOL" localSheetId="34">Data!#REF!</definedName>
    <definedName name="OYOL" localSheetId="24">Data!#REF!</definedName>
    <definedName name="OYOL">Data!#REF!</definedName>
    <definedName name="PD">Data!$D$16:$D$29</definedName>
    <definedName name="PDL">Data!$E$16:$E$29</definedName>
    <definedName name="PFC">Data!$I$11:$I$16</definedName>
    <definedName name="_xlnm.Print_Area" localSheetId="14">'CCR - As Borrower'!$C$1:$N$18</definedName>
    <definedName name="_xlnm.Print_Area" localSheetId="15">'CCR - As Lender'!$C$1:$L$18</definedName>
    <definedName name="_xlnm.Print_Area" localSheetId="11">'CR MR Off BS '!$C$2:$P$99</definedName>
    <definedName name="_xlnm.Print_Area" localSheetId="10">'CR NMR Off BS'!$C$2:$N$234</definedName>
    <definedName name="_xlnm.Print_Area" localSheetId="9">'CR Off BS ReSec.'!$C$2:$L$126</definedName>
    <definedName name="_xlnm.Print_Area" localSheetId="7">'CR Off BS Sec.'!$C$2:$L$126</definedName>
    <definedName name="_xlnm.Print_Area" localSheetId="5">'CR On BS excl. Sec. (C)'!$C$2:$J$272</definedName>
    <definedName name="_xlnm.Print_Area" localSheetId="8">'CR on BS ReSec.'!$C$2:$J$116</definedName>
    <definedName name="_xlnm.Print_Area" localSheetId="6">'CR on BS Sec.'!$C$2:$J$113</definedName>
    <definedName name="_xlnm.Print_Area" localSheetId="26">'CR-QCCP (1)'!$C$2:$G$33</definedName>
    <definedName name="_xlnm.Print_Area" localSheetId="35">'CR-QCCP (10)'!$C$2:$G$33</definedName>
    <definedName name="_xlnm.Print_Area" localSheetId="27">'CR-QCCP (2)'!$C$2:$G$33</definedName>
    <definedName name="_xlnm.Print_Area" localSheetId="28">'CR-QCCP (3)'!$C$2:$G$33</definedName>
    <definedName name="_xlnm.Print_Area" localSheetId="29">'CR-QCCP (4)'!$C$2:$G$33</definedName>
    <definedName name="_xlnm.Print_Area" localSheetId="30">'CR-QCCP (5)'!$C$2:$G$33</definedName>
    <definedName name="_xlnm.Print_Area" localSheetId="31">'CR-QCCP (6)'!$C$2:$G$33</definedName>
    <definedName name="_xlnm.Print_Area" localSheetId="32">'CR-QCCP (7)'!$C$2:$G$33</definedName>
    <definedName name="_xlnm.Print_Area" localSheetId="33">'CR-QCCP (8)'!$C$2:$G$33</definedName>
    <definedName name="_xlnm.Print_Area" localSheetId="34">'CR-QCCP (9)'!$C$2:$G$33</definedName>
    <definedName name="_xlnm.Print_Area" localSheetId="24">'CR-QCCPs'!$C$2:$G$25</definedName>
    <definedName name="_xlnm.Print_Area" localSheetId="13">'Failed trn. Off BS'!$C$2:$L$36</definedName>
    <definedName name="_xlnm.Print_Area" localSheetId="12">'Failed trn. On BS'!$C$2:$I$26</definedName>
    <definedName name="_xlnm.Print_Area" localSheetId="18">'Mkt risk Specific AFS'!$C$2:$H$144</definedName>
    <definedName name="_xlnm.Print_Area" localSheetId="17">'Mkt risk Specific HFT'!$C$2:$I$148</definedName>
    <definedName name="_xlnm.Print_Area" localSheetId="1">RWA!$C$2:$O$59</definedName>
    <definedName name="PURPOSE">Data!$A$70:$A$73</definedName>
    <definedName name="RATFUL">Data!$A$30:$A$60</definedName>
    <definedName name="RATTag">Data!$G$78:$G$113</definedName>
    <definedName name="RW">Data!$I$35:$I$61</definedName>
    <definedName name="RW125ANDMORE">Data!$T$36:$T$49</definedName>
    <definedName name="RW125to1250">'[1]CR On BS excl. Sec. (C)'!$K$124:$K$128</definedName>
    <definedName name="RW125TO250">Data!$R$36:$R$40</definedName>
    <definedName name="RWNew">Data!$Z$35:$Z$63</definedName>
    <definedName name="RWNew1">Data!$AB$35:$AB$62</definedName>
    <definedName name="RWNOT100">Data!$V$35:$V$60</definedName>
    <definedName name="RWNOT100NOT150">Data!$P$35:$P$59</definedName>
    <definedName name="RWNOT125">Data!$I$35:$I$47,Data!$I$49:$I$61</definedName>
    <definedName name="RWNOT150">Data!$N$35:$N$60</definedName>
    <definedName name="RWTag">Data!$A$78:$A$107</definedName>
    <definedName name="RWTag5M">Data!$A$121:$A$161</definedName>
    <definedName name="Z_0D0E74A5_5ACB_4F4A_B69C_A4134FF0F81A_.wvu.Rows" localSheetId="14" hidden="1">'CCR - As Borrower'!#REF!</definedName>
    <definedName name="Z_0D0E74A5_5ACB_4F4A_B69C_A4134FF0F81A_.wvu.Rows" localSheetId="15" hidden="1">'CCR - As Lender'!#REF!</definedName>
    <definedName name="Z_0D0E74A5_5ACB_4F4A_B69C_A4134FF0F81A_.wvu.Rows" localSheetId="11" hidden="1">'CR MR Off BS '!$12:$12</definedName>
    <definedName name="Z_0D0E74A5_5ACB_4F4A_B69C_A4134FF0F81A_.wvu.Rows" localSheetId="9" hidden="1">'CR Off BS ReSec.'!$14:$14</definedName>
    <definedName name="Z_0D0E74A5_5ACB_4F4A_B69C_A4134FF0F81A_.wvu.Rows" localSheetId="7" hidden="1">'CR Off BS Sec.'!$14:$14</definedName>
    <definedName name="Z_0D0E74A5_5ACB_4F4A_B69C_A4134FF0F81A_.wvu.Rows" localSheetId="8" hidden="1">'CR on BS ReSec.'!#REF!</definedName>
    <definedName name="Z_0D0E74A5_5ACB_4F4A_B69C_A4134FF0F81A_.wvu.Rows" localSheetId="6" hidden="1">'CR on BS Sec.'!#REF!</definedName>
    <definedName name="Z_0D0E74A5_5ACB_4F4A_B69C_A4134FF0F81A_.wvu.Rows" localSheetId="26" hidden="1">'CR-QCCP (1)'!$12:$12</definedName>
    <definedName name="Z_0D0E74A5_5ACB_4F4A_B69C_A4134FF0F81A_.wvu.Rows" localSheetId="35" hidden="1">'CR-QCCP (10)'!$12:$12</definedName>
    <definedName name="Z_0D0E74A5_5ACB_4F4A_B69C_A4134FF0F81A_.wvu.Rows" localSheetId="27" hidden="1">'CR-QCCP (2)'!$12:$12</definedName>
    <definedName name="Z_0D0E74A5_5ACB_4F4A_B69C_A4134FF0F81A_.wvu.Rows" localSheetId="28" hidden="1">'CR-QCCP (3)'!$12:$12</definedName>
    <definedName name="Z_0D0E74A5_5ACB_4F4A_B69C_A4134FF0F81A_.wvu.Rows" localSheetId="29" hidden="1">'CR-QCCP (4)'!$12:$12</definedName>
    <definedName name="Z_0D0E74A5_5ACB_4F4A_B69C_A4134FF0F81A_.wvu.Rows" localSheetId="30" hidden="1">'CR-QCCP (5)'!$12:$12</definedName>
    <definedName name="Z_0D0E74A5_5ACB_4F4A_B69C_A4134FF0F81A_.wvu.Rows" localSheetId="31" hidden="1">'CR-QCCP (6)'!$12:$12</definedName>
    <definedName name="Z_0D0E74A5_5ACB_4F4A_B69C_A4134FF0F81A_.wvu.Rows" localSheetId="32" hidden="1">'CR-QCCP (7)'!$12:$12</definedName>
    <definedName name="Z_0D0E74A5_5ACB_4F4A_B69C_A4134FF0F81A_.wvu.Rows" localSheetId="33" hidden="1">'CR-QCCP (8)'!$12:$12</definedName>
    <definedName name="Z_0D0E74A5_5ACB_4F4A_B69C_A4134FF0F81A_.wvu.Rows" localSheetId="34" hidden="1">'CR-QCCP (9)'!$12:$12</definedName>
    <definedName name="Z_0D0E74A5_5ACB_4F4A_B69C_A4134FF0F81A_.wvu.Rows" localSheetId="24" hidden="1">'CR-QCCPs'!$12:$12</definedName>
    <definedName name="Z_0D0E74A5_5ACB_4F4A_B69C_A4134FF0F81A_.wvu.Rows" localSheetId="13" hidden="1">'Failed trn. Off BS'!#REF!</definedName>
    <definedName name="Z_0D0E74A5_5ACB_4F4A_B69C_A4134FF0F81A_.wvu.Rows" localSheetId="12" hidden="1">'Failed trn. On BS'!$12:$12</definedName>
    <definedName name="Z_0D0E74A5_5ACB_4F4A_B69C_A4134FF0F81A_.wvu.Rows" localSheetId="19" hidden="1">'Mkt risk Alt. total cap AFS'!#REF!</definedName>
    <definedName name="Z_0D0E74A5_5ACB_4F4A_B69C_A4134FF0F81A_.wvu.Rows" localSheetId="17" hidden="1">'Mkt risk Specific HFT'!#REF!</definedName>
    <definedName name="Z_290FAA79_53B0_4271_A47B_4355DB22127F_.wvu.Cols" localSheetId="21" hidden="1">'Agg. cap for mkt. risk'!$B:$B</definedName>
    <definedName name="Z_290FAA79_53B0_4271_A47B_4355DB22127F_.wvu.Cols" localSheetId="14" hidden="1">'CCR - As Borrower'!$B:$B</definedName>
    <definedName name="Z_290FAA79_53B0_4271_A47B_4355DB22127F_.wvu.Cols" localSheetId="15" hidden="1">'CCR - As Lender'!$B:$B</definedName>
    <definedName name="Z_290FAA79_53B0_4271_A47B_4355DB22127F_.wvu.Cols" localSheetId="11" hidden="1">'CR MR Off BS '!$A:$A</definedName>
    <definedName name="Z_290FAA79_53B0_4271_A47B_4355DB22127F_.wvu.Cols" localSheetId="9" hidden="1">'CR Off BS ReSec.'!$A:$A</definedName>
    <definedName name="Z_290FAA79_53B0_4271_A47B_4355DB22127F_.wvu.Cols" localSheetId="7" hidden="1">'CR Off BS Sec.'!$A:$A</definedName>
    <definedName name="Z_290FAA79_53B0_4271_A47B_4355DB22127F_.wvu.Cols" localSheetId="5" hidden="1">'CR On BS excl. Sec. (C)'!$A:$A</definedName>
    <definedName name="Z_290FAA79_53B0_4271_A47B_4355DB22127F_.wvu.Cols" localSheetId="8" hidden="1">'CR on BS ReSec.'!$A:$A</definedName>
    <definedName name="Z_290FAA79_53B0_4271_A47B_4355DB22127F_.wvu.Cols" localSheetId="6" hidden="1">'CR on BS Sec.'!$A:$A</definedName>
    <definedName name="Z_290FAA79_53B0_4271_A47B_4355DB22127F_.wvu.Cols" localSheetId="26" hidden="1">'CR-QCCP (1)'!$A:$A</definedName>
    <definedName name="Z_290FAA79_53B0_4271_A47B_4355DB22127F_.wvu.Cols" localSheetId="35" hidden="1">'CR-QCCP (10)'!$A:$A</definedName>
    <definedName name="Z_290FAA79_53B0_4271_A47B_4355DB22127F_.wvu.Cols" localSheetId="27" hidden="1">'CR-QCCP (2)'!$A:$A</definedName>
    <definedName name="Z_290FAA79_53B0_4271_A47B_4355DB22127F_.wvu.Cols" localSheetId="28" hidden="1">'CR-QCCP (3)'!$A:$A</definedName>
    <definedName name="Z_290FAA79_53B0_4271_A47B_4355DB22127F_.wvu.Cols" localSheetId="29" hidden="1">'CR-QCCP (4)'!$A:$A</definedName>
    <definedName name="Z_290FAA79_53B0_4271_A47B_4355DB22127F_.wvu.Cols" localSheetId="30" hidden="1">'CR-QCCP (5)'!$A:$A</definedName>
    <definedName name="Z_290FAA79_53B0_4271_A47B_4355DB22127F_.wvu.Cols" localSheetId="31" hidden="1">'CR-QCCP (6)'!$A:$A</definedName>
    <definedName name="Z_290FAA79_53B0_4271_A47B_4355DB22127F_.wvu.Cols" localSheetId="32" hidden="1">'CR-QCCP (7)'!$A:$A</definedName>
    <definedName name="Z_290FAA79_53B0_4271_A47B_4355DB22127F_.wvu.Cols" localSheetId="33" hidden="1">'CR-QCCP (8)'!$A:$A</definedName>
    <definedName name="Z_290FAA79_53B0_4271_A47B_4355DB22127F_.wvu.Cols" localSheetId="34" hidden="1">'CR-QCCP (9)'!$A:$A</definedName>
    <definedName name="Z_290FAA79_53B0_4271_A47B_4355DB22127F_.wvu.Cols" localSheetId="24" hidden="1">'CR-QCCPs'!$A:$A</definedName>
    <definedName name="Z_290FAA79_53B0_4271_A47B_4355DB22127F_.wvu.Cols" localSheetId="13" hidden="1">'Failed trn. Off BS'!$B:$B</definedName>
    <definedName name="Z_290FAA79_53B0_4271_A47B_4355DB22127F_.wvu.Cols" localSheetId="12" hidden="1">'Failed trn. On BS'!#REF!</definedName>
    <definedName name="Z_290FAA79_53B0_4271_A47B_4355DB22127F_.wvu.Cols" localSheetId="19" hidden="1">'Mkt risk Alt. total cap AFS'!$B:$B</definedName>
    <definedName name="Z_290FAA79_53B0_4271_A47B_4355DB22127F_.wvu.Cols" localSheetId="18" hidden="1">'Mkt risk Specific AFS'!$B:$B</definedName>
    <definedName name="Z_290FAA79_53B0_4271_A47B_4355DB22127F_.wvu.Cols" localSheetId="17" hidden="1">'Mkt risk Specific HFT'!$B:$B</definedName>
    <definedName name="Z_290FAA79_53B0_4271_A47B_4355DB22127F_.wvu.Cols" localSheetId="1" hidden="1">RWA!$A:$A</definedName>
    <definedName name="Z_290FAA79_53B0_4271_A47B_4355DB22127F_.wvu.Rows" localSheetId="14" hidden="1">'CCR - As Borrower'!#REF!</definedName>
    <definedName name="Z_290FAA79_53B0_4271_A47B_4355DB22127F_.wvu.Rows" localSheetId="15" hidden="1">'CCR - As Lender'!#REF!</definedName>
    <definedName name="Z_290FAA79_53B0_4271_A47B_4355DB22127F_.wvu.Rows" localSheetId="11" hidden="1">'CR MR Off BS '!$12:$12</definedName>
    <definedName name="Z_290FAA79_53B0_4271_A47B_4355DB22127F_.wvu.Rows" localSheetId="9" hidden="1">'CR Off BS ReSec.'!$14:$14</definedName>
    <definedName name="Z_290FAA79_53B0_4271_A47B_4355DB22127F_.wvu.Rows" localSheetId="7" hidden="1">'CR Off BS Sec.'!$14:$14</definedName>
    <definedName name="Z_290FAA79_53B0_4271_A47B_4355DB22127F_.wvu.Rows" localSheetId="8" hidden="1">'CR on BS ReSec.'!#REF!</definedName>
    <definedName name="Z_290FAA79_53B0_4271_A47B_4355DB22127F_.wvu.Rows" localSheetId="6" hidden="1">'CR on BS Sec.'!#REF!</definedName>
    <definedName name="Z_290FAA79_53B0_4271_A47B_4355DB22127F_.wvu.Rows" localSheetId="26" hidden="1">'CR-QCCP (1)'!$12:$12</definedName>
    <definedName name="Z_290FAA79_53B0_4271_A47B_4355DB22127F_.wvu.Rows" localSheetId="35" hidden="1">'CR-QCCP (10)'!$12:$12</definedName>
    <definedName name="Z_290FAA79_53B0_4271_A47B_4355DB22127F_.wvu.Rows" localSheetId="27" hidden="1">'CR-QCCP (2)'!$12:$12</definedName>
    <definedName name="Z_290FAA79_53B0_4271_A47B_4355DB22127F_.wvu.Rows" localSheetId="28" hidden="1">'CR-QCCP (3)'!$12:$12</definedName>
    <definedName name="Z_290FAA79_53B0_4271_A47B_4355DB22127F_.wvu.Rows" localSheetId="29" hidden="1">'CR-QCCP (4)'!$12:$12</definedName>
    <definedName name="Z_290FAA79_53B0_4271_A47B_4355DB22127F_.wvu.Rows" localSheetId="30" hidden="1">'CR-QCCP (5)'!$12:$12</definedName>
    <definedName name="Z_290FAA79_53B0_4271_A47B_4355DB22127F_.wvu.Rows" localSheetId="31" hidden="1">'CR-QCCP (6)'!$12:$12</definedName>
    <definedName name="Z_290FAA79_53B0_4271_A47B_4355DB22127F_.wvu.Rows" localSheetId="32" hidden="1">'CR-QCCP (7)'!$12:$12</definedName>
    <definedName name="Z_290FAA79_53B0_4271_A47B_4355DB22127F_.wvu.Rows" localSheetId="33" hidden="1">'CR-QCCP (8)'!$12:$12</definedName>
    <definedName name="Z_290FAA79_53B0_4271_A47B_4355DB22127F_.wvu.Rows" localSheetId="34" hidden="1">'CR-QCCP (9)'!$12:$12</definedName>
    <definedName name="Z_290FAA79_53B0_4271_A47B_4355DB22127F_.wvu.Rows" localSheetId="24" hidden="1">'CR-QCCPs'!$12:$12</definedName>
    <definedName name="Z_290FAA79_53B0_4271_A47B_4355DB22127F_.wvu.Rows" localSheetId="13" hidden="1">'Failed trn. Off BS'!#REF!</definedName>
    <definedName name="Z_290FAA79_53B0_4271_A47B_4355DB22127F_.wvu.Rows" localSheetId="12" hidden="1">'Failed trn. On BS'!$12:$12</definedName>
    <definedName name="Z_290FAA79_53B0_4271_A47B_4355DB22127F_.wvu.Rows" localSheetId="19" hidden="1">'Mkt risk Alt. total cap AFS'!#REF!</definedName>
    <definedName name="Z_290FAA79_53B0_4271_A47B_4355DB22127F_.wvu.Rows" localSheetId="17" hidden="1">'Mkt risk Specific HFT'!#REF!</definedName>
    <definedName name="Z_6539077E_CD1A_4B18_9135_B39C256405B4_.wvu.Rows" localSheetId="14" hidden="1">'CCR - As Borrower'!#REF!</definedName>
    <definedName name="Z_6539077E_CD1A_4B18_9135_B39C256405B4_.wvu.Rows" localSheetId="15" hidden="1">'CCR - As Lender'!#REF!</definedName>
    <definedName name="Z_6539077E_CD1A_4B18_9135_B39C256405B4_.wvu.Rows" localSheetId="11" hidden="1">'CR MR Off BS '!$12:$12</definedName>
    <definedName name="Z_6539077E_CD1A_4B18_9135_B39C256405B4_.wvu.Rows" localSheetId="8" hidden="1">'CR on BS ReSec.'!#REF!</definedName>
    <definedName name="Z_6539077E_CD1A_4B18_9135_B39C256405B4_.wvu.Rows" localSheetId="6" hidden="1">'CR on BS Sec.'!#REF!</definedName>
    <definedName name="Z_6539077E_CD1A_4B18_9135_B39C256405B4_.wvu.Rows" localSheetId="26" hidden="1">'CR-QCCP (1)'!$12:$12</definedName>
    <definedName name="Z_6539077E_CD1A_4B18_9135_B39C256405B4_.wvu.Rows" localSheetId="35" hidden="1">'CR-QCCP (10)'!$12:$12</definedName>
    <definedName name="Z_6539077E_CD1A_4B18_9135_B39C256405B4_.wvu.Rows" localSheetId="27" hidden="1">'CR-QCCP (2)'!$12:$12</definedName>
    <definedName name="Z_6539077E_CD1A_4B18_9135_B39C256405B4_.wvu.Rows" localSheetId="28" hidden="1">'CR-QCCP (3)'!$12:$12</definedName>
    <definedName name="Z_6539077E_CD1A_4B18_9135_B39C256405B4_.wvu.Rows" localSheetId="29" hidden="1">'CR-QCCP (4)'!$12:$12</definedName>
    <definedName name="Z_6539077E_CD1A_4B18_9135_B39C256405B4_.wvu.Rows" localSheetId="30" hidden="1">'CR-QCCP (5)'!$12:$12</definedName>
    <definedName name="Z_6539077E_CD1A_4B18_9135_B39C256405B4_.wvu.Rows" localSheetId="31" hidden="1">'CR-QCCP (6)'!$12:$12</definedName>
    <definedName name="Z_6539077E_CD1A_4B18_9135_B39C256405B4_.wvu.Rows" localSheetId="32" hidden="1">'CR-QCCP (7)'!$12:$12</definedName>
    <definedName name="Z_6539077E_CD1A_4B18_9135_B39C256405B4_.wvu.Rows" localSheetId="33" hidden="1">'CR-QCCP (8)'!$12:$12</definedName>
    <definedName name="Z_6539077E_CD1A_4B18_9135_B39C256405B4_.wvu.Rows" localSheetId="34" hidden="1">'CR-QCCP (9)'!$12:$12</definedName>
    <definedName name="Z_6539077E_CD1A_4B18_9135_B39C256405B4_.wvu.Rows" localSheetId="24" hidden="1">'CR-QCCPs'!$12:$12</definedName>
    <definedName name="Z_6539077E_CD1A_4B18_9135_B39C256405B4_.wvu.Rows" localSheetId="13" hidden="1">'Failed trn. Off BS'!#REF!</definedName>
    <definedName name="Z_6539077E_CD1A_4B18_9135_B39C256405B4_.wvu.Rows" localSheetId="12" hidden="1">'Failed trn. On BS'!$12:$12</definedName>
    <definedName name="Z_6539077E_CD1A_4B18_9135_B39C256405B4_.wvu.Rows" localSheetId="19" hidden="1">'Mkt risk Alt. total cap AFS'!#REF!</definedName>
    <definedName name="Z_6539077E_CD1A_4B18_9135_B39C256405B4_.wvu.Rows" localSheetId="17" hidden="1">'Mkt risk Specific HFT'!#REF!</definedName>
    <definedName name="Z_A5742EAC_0783_4409_AFA4_17D078B1E637_.wvu.Cols" localSheetId="21" hidden="1">'Agg. cap for mkt. risk'!$A:$B</definedName>
    <definedName name="Z_A5742EAC_0783_4409_AFA4_17D078B1E637_.wvu.Cols" localSheetId="10" hidden="1">'CR NMR Off BS'!$D:$D</definedName>
    <definedName name="Z_A5742EAC_0783_4409_AFA4_17D078B1E637_.wvu.Cols" localSheetId="19" hidden="1">'Mkt risk Alt. total cap AFS'!$A:$B</definedName>
    <definedName name="Z_A5742EAC_0783_4409_AFA4_17D078B1E637_.wvu.Cols" localSheetId="18" hidden="1">'Mkt risk Specific AFS'!$A:$B</definedName>
    <definedName name="Z_A5742EAC_0783_4409_AFA4_17D078B1E637_.wvu.Cols" localSheetId="17" hidden="1">'Mkt risk Specific HFT'!$A:$B,'Mkt risk Specific HFT'!$D:$D</definedName>
    <definedName name="Z_A5742EAC_0783_4409_AFA4_17D078B1E637_.wvu.Cols" localSheetId="1" hidden="1">RWA!$A:$B</definedName>
    <definedName name="Z_A5742EAC_0783_4409_AFA4_17D078B1E637_.wvu.FilterData" localSheetId="23" hidden="1">Data!$D$16:$D$29</definedName>
    <definedName name="Z_A5742EAC_0783_4409_AFA4_17D078B1E637_.wvu.Rows" localSheetId="21" hidden="1">'Agg. cap for mkt. risk'!$7:$7,'Agg. cap for mkt. risk'!$10:$10</definedName>
    <definedName name="Z_A5742EAC_0783_4409_AFA4_17D078B1E637_.wvu.Rows" localSheetId="14" hidden="1">'CCR - As Borrower'!$8:$8,'CCR - As Borrower'!$12:$12</definedName>
    <definedName name="Z_A5742EAC_0783_4409_AFA4_17D078B1E637_.wvu.Rows" localSheetId="15" hidden="1">'CCR - As Lender'!$8:$8,'CCR - As Lender'!$12:$12</definedName>
    <definedName name="Z_A5742EAC_0783_4409_AFA4_17D078B1E637_.wvu.Rows" localSheetId="11" hidden="1">'CR MR Off BS '!$8:$8</definedName>
    <definedName name="Z_A5742EAC_0783_4409_AFA4_17D078B1E637_.wvu.Rows" localSheetId="10" hidden="1">'CR NMR Off BS'!$9:$9,'CR NMR Off BS'!$217:$231</definedName>
    <definedName name="Z_A5742EAC_0783_4409_AFA4_17D078B1E637_.wvu.Rows" localSheetId="9" hidden="1">'CR Off BS ReSec.'!$13:$13,'CR Off BS ReSec.'!$65:$65</definedName>
    <definedName name="Z_A5742EAC_0783_4409_AFA4_17D078B1E637_.wvu.Rows" localSheetId="7" hidden="1">'CR Off BS Sec.'!$13:$13,'CR Off BS Sec.'!$65:$65</definedName>
    <definedName name="Z_A5742EAC_0783_4409_AFA4_17D078B1E637_.wvu.Rows" localSheetId="5" hidden="1">'CR On BS excl. Sec. (C)'!$5:$5,'CR On BS excl. Sec. (C)'!$9:$9,'CR On BS excl. Sec. (C)'!$13:$13</definedName>
    <definedName name="Z_A5742EAC_0783_4409_AFA4_17D078B1E637_.wvu.Rows" localSheetId="8" hidden="1">'CR on BS ReSec.'!$4:$4,'CR on BS ReSec.'!$9:$9,'CR on BS ReSec.'!$13:$13</definedName>
    <definedName name="Z_A5742EAC_0783_4409_AFA4_17D078B1E637_.wvu.Rows" localSheetId="6" hidden="1">'CR on BS Sec.'!$4:$4,'CR on BS Sec.'!$9:$9,'CR on BS Sec.'!$13:$13</definedName>
    <definedName name="Z_A5742EAC_0783_4409_AFA4_17D078B1E637_.wvu.Rows" localSheetId="26" hidden="1">'CR-QCCP (1)'!$8:$8</definedName>
    <definedName name="Z_A5742EAC_0783_4409_AFA4_17D078B1E637_.wvu.Rows" localSheetId="35" hidden="1">'CR-QCCP (10)'!$8:$8</definedName>
    <definedName name="Z_A5742EAC_0783_4409_AFA4_17D078B1E637_.wvu.Rows" localSheetId="27" hidden="1">'CR-QCCP (2)'!$8:$8</definedName>
    <definedName name="Z_A5742EAC_0783_4409_AFA4_17D078B1E637_.wvu.Rows" localSheetId="28" hidden="1">'CR-QCCP (3)'!$8:$8</definedName>
    <definedName name="Z_A5742EAC_0783_4409_AFA4_17D078B1E637_.wvu.Rows" localSheetId="29" hidden="1">'CR-QCCP (4)'!$8:$8</definedName>
    <definedName name="Z_A5742EAC_0783_4409_AFA4_17D078B1E637_.wvu.Rows" localSheetId="30" hidden="1">'CR-QCCP (5)'!$8:$8</definedName>
    <definedName name="Z_A5742EAC_0783_4409_AFA4_17D078B1E637_.wvu.Rows" localSheetId="31" hidden="1">'CR-QCCP (6)'!$8:$8</definedName>
    <definedName name="Z_A5742EAC_0783_4409_AFA4_17D078B1E637_.wvu.Rows" localSheetId="32" hidden="1">'CR-QCCP (7)'!$8:$8</definedName>
    <definedName name="Z_A5742EAC_0783_4409_AFA4_17D078B1E637_.wvu.Rows" localSheetId="33" hidden="1">'CR-QCCP (8)'!$8:$8</definedName>
    <definedName name="Z_A5742EAC_0783_4409_AFA4_17D078B1E637_.wvu.Rows" localSheetId="34" hidden="1">'CR-QCCP (9)'!$8:$8</definedName>
    <definedName name="Z_A5742EAC_0783_4409_AFA4_17D078B1E637_.wvu.Rows" localSheetId="24" hidden="1">'CR-QCCPs'!$8:$8</definedName>
    <definedName name="Z_A5742EAC_0783_4409_AFA4_17D078B1E637_.wvu.Rows" localSheetId="13" hidden="1">'Failed trn. Off BS'!$7:$8,'Failed trn. Off BS'!$12:$12</definedName>
    <definedName name="Z_A5742EAC_0783_4409_AFA4_17D078B1E637_.wvu.Rows" localSheetId="12" hidden="1">'Failed trn. On BS'!$8:$8</definedName>
    <definedName name="Z_A5742EAC_0783_4409_AFA4_17D078B1E637_.wvu.Rows" localSheetId="19" hidden="1">'Mkt risk Alt. total cap AFS'!$8:$8,'Mkt risk Alt. total cap AFS'!$12:$12</definedName>
    <definedName name="Z_A5742EAC_0783_4409_AFA4_17D078B1E637_.wvu.Rows" localSheetId="18" hidden="1">'Mkt risk Specific AFS'!$7:$8,'Mkt risk Specific AFS'!$12:$12</definedName>
    <definedName name="Z_A5742EAC_0783_4409_AFA4_17D078B1E637_.wvu.Rows" localSheetId="17" hidden="1">'Mkt risk Specific HFT'!$8:$8,'Mkt risk Specific HFT'!$12:$12</definedName>
    <definedName name="Z_A5742EAC_0783_4409_AFA4_17D078B1E637_.wvu.Rows" localSheetId="1" hidden="1">RWA!$9:$9</definedName>
    <definedName name="Z_B2DADC57_CD23_4A22_854B_9949F43EE2AF_.wvu.Rows" localSheetId="14" hidden="1">'CCR - As Borrower'!#REF!</definedName>
    <definedName name="Z_B2DADC57_CD23_4A22_854B_9949F43EE2AF_.wvu.Rows" localSheetId="15" hidden="1">'CCR - As Lender'!#REF!</definedName>
    <definedName name="Z_B2DADC57_CD23_4A22_854B_9949F43EE2AF_.wvu.Rows" localSheetId="11" hidden="1">'CR MR Off BS '!$12:$12</definedName>
    <definedName name="Z_B2DADC57_CD23_4A22_854B_9949F43EE2AF_.wvu.Rows" localSheetId="8" hidden="1">'CR on BS ReSec.'!#REF!</definedName>
    <definedName name="Z_B2DADC57_CD23_4A22_854B_9949F43EE2AF_.wvu.Rows" localSheetId="6" hidden="1">'CR on BS Sec.'!#REF!</definedName>
    <definedName name="Z_B2DADC57_CD23_4A22_854B_9949F43EE2AF_.wvu.Rows" localSheetId="26" hidden="1">'CR-QCCP (1)'!$12:$12</definedName>
    <definedName name="Z_B2DADC57_CD23_4A22_854B_9949F43EE2AF_.wvu.Rows" localSheetId="35" hidden="1">'CR-QCCP (10)'!$12:$12</definedName>
    <definedName name="Z_B2DADC57_CD23_4A22_854B_9949F43EE2AF_.wvu.Rows" localSheetId="27" hidden="1">'CR-QCCP (2)'!$12:$12</definedName>
    <definedName name="Z_B2DADC57_CD23_4A22_854B_9949F43EE2AF_.wvu.Rows" localSheetId="28" hidden="1">'CR-QCCP (3)'!$12:$12</definedName>
    <definedName name="Z_B2DADC57_CD23_4A22_854B_9949F43EE2AF_.wvu.Rows" localSheetId="29" hidden="1">'CR-QCCP (4)'!$12:$12</definedName>
    <definedName name="Z_B2DADC57_CD23_4A22_854B_9949F43EE2AF_.wvu.Rows" localSheetId="30" hidden="1">'CR-QCCP (5)'!$12:$12</definedName>
    <definedName name="Z_B2DADC57_CD23_4A22_854B_9949F43EE2AF_.wvu.Rows" localSheetId="31" hidden="1">'CR-QCCP (6)'!$12:$12</definedName>
    <definedName name="Z_B2DADC57_CD23_4A22_854B_9949F43EE2AF_.wvu.Rows" localSheetId="32" hidden="1">'CR-QCCP (7)'!$12:$12</definedName>
    <definedName name="Z_B2DADC57_CD23_4A22_854B_9949F43EE2AF_.wvu.Rows" localSheetId="33" hidden="1">'CR-QCCP (8)'!$12:$12</definedName>
    <definedName name="Z_B2DADC57_CD23_4A22_854B_9949F43EE2AF_.wvu.Rows" localSheetId="34" hidden="1">'CR-QCCP (9)'!$12:$12</definedName>
    <definedName name="Z_B2DADC57_CD23_4A22_854B_9949F43EE2AF_.wvu.Rows" localSheetId="24" hidden="1">'CR-QCCPs'!$12:$12</definedName>
    <definedName name="Z_B2DADC57_CD23_4A22_854B_9949F43EE2AF_.wvu.Rows" localSheetId="13" hidden="1">'Failed trn. Off BS'!#REF!</definedName>
    <definedName name="Z_B2DADC57_CD23_4A22_854B_9949F43EE2AF_.wvu.Rows" localSheetId="12" hidden="1">'Failed trn. On BS'!$12:$12</definedName>
    <definedName name="Z_B2DADC57_CD23_4A22_854B_9949F43EE2AF_.wvu.Rows" localSheetId="19" hidden="1">'Mkt risk Alt. total cap AFS'!#REF!</definedName>
    <definedName name="Z_B2DADC57_CD23_4A22_854B_9949F43EE2AF_.wvu.Rows" localSheetId="17" hidden="1">'Mkt risk Specific HFT'!#REF!</definedName>
    <definedName name="Z_C656755E_087F_4322_9153_0D74508702C2_.wvu.Cols" localSheetId="21" hidden="1">'Agg. cap for mkt. risk'!$A:$B</definedName>
    <definedName name="Z_C656755E_087F_4322_9153_0D74508702C2_.wvu.Cols" localSheetId="10" hidden="1">'CR NMR Off BS'!$D:$D</definedName>
    <definedName name="Z_C656755E_087F_4322_9153_0D74508702C2_.wvu.Cols" localSheetId="19" hidden="1">'Mkt risk Alt. total cap AFS'!$A:$B</definedName>
    <definedName name="Z_C656755E_087F_4322_9153_0D74508702C2_.wvu.Cols" localSheetId="18" hidden="1">'Mkt risk Specific AFS'!$A:$B</definedName>
    <definedName name="Z_C656755E_087F_4322_9153_0D74508702C2_.wvu.Cols" localSheetId="17" hidden="1">'Mkt risk Specific HFT'!$A:$B,'Mkt risk Specific HFT'!$D:$D</definedName>
    <definedName name="Z_C656755E_087F_4322_9153_0D74508702C2_.wvu.Cols" localSheetId="1" hidden="1">RWA!$A:$B</definedName>
    <definedName name="Z_C656755E_087F_4322_9153_0D74508702C2_.wvu.FilterData" localSheetId="23" hidden="1">Data!$D$16:$D$29</definedName>
    <definedName name="Z_C656755E_087F_4322_9153_0D74508702C2_.wvu.Rows" localSheetId="21" hidden="1">'Agg. cap for mkt. risk'!$7:$7,'Agg. cap for mkt. risk'!$10:$10</definedName>
    <definedName name="Z_C656755E_087F_4322_9153_0D74508702C2_.wvu.Rows" localSheetId="14" hidden="1">'CCR - As Borrower'!$8:$8,'CCR - As Borrower'!$12:$12</definedName>
    <definedName name="Z_C656755E_087F_4322_9153_0D74508702C2_.wvu.Rows" localSheetId="15" hidden="1">'CCR - As Lender'!$8:$8,'CCR - As Lender'!$12:$12</definedName>
    <definedName name="Z_C656755E_087F_4322_9153_0D74508702C2_.wvu.Rows" localSheetId="11" hidden="1">'CR MR Off BS '!$8:$8</definedName>
    <definedName name="Z_C656755E_087F_4322_9153_0D74508702C2_.wvu.Rows" localSheetId="10" hidden="1">'CR NMR Off BS'!$9:$9,'CR NMR Off BS'!$217:$231</definedName>
    <definedName name="Z_C656755E_087F_4322_9153_0D74508702C2_.wvu.Rows" localSheetId="9" hidden="1">'CR Off BS ReSec.'!$13:$13,'CR Off BS ReSec.'!$65:$65</definedName>
    <definedName name="Z_C656755E_087F_4322_9153_0D74508702C2_.wvu.Rows" localSheetId="7" hidden="1">'CR Off BS Sec.'!$13:$13,'CR Off BS Sec.'!$65:$65</definedName>
    <definedName name="Z_C656755E_087F_4322_9153_0D74508702C2_.wvu.Rows" localSheetId="5" hidden="1">'CR On BS excl. Sec. (C)'!$5:$5,'CR On BS excl. Sec. (C)'!$9:$9,'CR On BS excl. Sec. (C)'!$13:$13</definedName>
    <definedName name="Z_C656755E_087F_4322_9153_0D74508702C2_.wvu.Rows" localSheetId="8" hidden="1">'CR on BS ReSec.'!$4:$4,'CR on BS ReSec.'!$9:$9,'CR on BS ReSec.'!$13:$13</definedName>
    <definedName name="Z_C656755E_087F_4322_9153_0D74508702C2_.wvu.Rows" localSheetId="6" hidden="1">'CR on BS Sec.'!$4:$4,'CR on BS Sec.'!$9:$9,'CR on BS Sec.'!$13:$13</definedName>
    <definedName name="Z_C656755E_087F_4322_9153_0D74508702C2_.wvu.Rows" localSheetId="26" hidden="1">'CR-QCCP (1)'!$8:$8</definedName>
    <definedName name="Z_C656755E_087F_4322_9153_0D74508702C2_.wvu.Rows" localSheetId="35" hidden="1">'CR-QCCP (10)'!$8:$8</definedName>
    <definedName name="Z_C656755E_087F_4322_9153_0D74508702C2_.wvu.Rows" localSheetId="27" hidden="1">'CR-QCCP (2)'!$8:$8</definedName>
    <definedName name="Z_C656755E_087F_4322_9153_0D74508702C2_.wvu.Rows" localSheetId="28" hidden="1">'CR-QCCP (3)'!$8:$8</definedName>
    <definedName name="Z_C656755E_087F_4322_9153_0D74508702C2_.wvu.Rows" localSheetId="29" hidden="1">'CR-QCCP (4)'!$8:$8</definedName>
    <definedName name="Z_C656755E_087F_4322_9153_0D74508702C2_.wvu.Rows" localSheetId="30" hidden="1">'CR-QCCP (5)'!$8:$8</definedName>
    <definedName name="Z_C656755E_087F_4322_9153_0D74508702C2_.wvu.Rows" localSheetId="31" hidden="1">'CR-QCCP (6)'!$8:$8</definedName>
    <definedName name="Z_C656755E_087F_4322_9153_0D74508702C2_.wvu.Rows" localSheetId="32" hidden="1">'CR-QCCP (7)'!$8:$8</definedName>
    <definedName name="Z_C656755E_087F_4322_9153_0D74508702C2_.wvu.Rows" localSheetId="33" hidden="1">'CR-QCCP (8)'!$8:$8</definedName>
    <definedName name="Z_C656755E_087F_4322_9153_0D74508702C2_.wvu.Rows" localSheetId="34" hidden="1">'CR-QCCP (9)'!$8:$8</definedName>
    <definedName name="Z_C656755E_087F_4322_9153_0D74508702C2_.wvu.Rows" localSheetId="24" hidden="1">'CR-QCCPs'!$8:$8</definedName>
    <definedName name="Z_C656755E_087F_4322_9153_0D74508702C2_.wvu.Rows" localSheetId="13" hidden="1">'Failed trn. Off BS'!$7:$8,'Failed trn. Off BS'!$12:$12</definedName>
    <definedName name="Z_C656755E_087F_4322_9153_0D74508702C2_.wvu.Rows" localSheetId="12" hidden="1">'Failed trn. On BS'!$8:$8</definedName>
    <definedName name="Z_C656755E_087F_4322_9153_0D74508702C2_.wvu.Rows" localSheetId="19" hidden="1">'Mkt risk Alt. total cap AFS'!$8:$8,'Mkt risk Alt. total cap AFS'!$12:$12</definedName>
    <definedName name="Z_C656755E_087F_4322_9153_0D74508702C2_.wvu.Rows" localSheetId="18" hidden="1">'Mkt risk Specific AFS'!$7:$8,'Mkt risk Specific AFS'!$12:$12</definedName>
    <definedName name="Z_C656755E_087F_4322_9153_0D74508702C2_.wvu.Rows" localSheetId="17" hidden="1">'Mkt risk Specific HFT'!$8:$8,'Mkt risk Specific HFT'!$12:$12</definedName>
    <definedName name="Z_C656755E_087F_4322_9153_0D74508702C2_.wvu.Rows" localSheetId="1" hidden="1">RWA!$9:$9</definedName>
    <definedName name="Z_D2ECFDE0_F0A4_46CF_A9B7_1E0B9B5132A4_.wvu.Cols" localSheetId="21" hidden="1">'Agg. cap for mkt. risk'!$A:$B</definedName>
    <definedName name="Z_D2ECFDE0_F0A4_46CF_A9B7_1E0B9B5132A4_.wvu.Cols" localSheetId="14" hidden="1">'CCR - As Borrower'!$A:$B</definedName>
    <definedName name="Z_D2ECFDE0_F0A4_46CF_A9B7_1E0B9B5132A4_.wvu.Cols" localSheetId="15" hidden="1">'CCR - As Lender'!$A:$B</definedName>
    <definedName name="Z_D2ECFDE0_F0A4_46CF_A9B7_1E0B9B5132A4_.wvu.Cols" localSheetId="11" hidden="1">'CR MR Off BS '!$A:$B</definedName>
    <definedName name="Z_D2ECFDE0_F0A4_46CF_A9B7_1E0B9B5132A4_.wvu.Cols" localSheetId="10" hidden="1">'CR NMR Off BS'!$A:$B</definedName>
    <definedName name="Z_D2ECFDE0_F0A4_46CF_A9B7_1E0B9B5132A4_.wvu.Cols" localSheetId="9" hidden="1">'CR Off BS ReSec.'!$A:$B</definedName>
    <definedName name="Z_D2ECFDE0_F0A4_46CF_A9B7_1E0B9B5132A4_.wvu.Cols" localSheetId="7" hidden="1">'CR Off BS Sec.'!$A:$B</definedName>
    <definedName name="Z_D2ECFDE0_F0A4_46CF_A9B7_1E0B9B5132A4_.wvu.Cols" localSheetId="5" hidden="1">'CR On BS excl. Sec. (C)'!$A:$B</definedName>
    <definedName name="Z_D2ECFDE0_F0A4_46CF_A9B7_1E0B9B5132A4_.wvu.Cols" localSheetId="8" hidden="1">'CR on BS ReSec.'!$A:$B</definedName>
    <definedName name="Z_D2ECFDE0_F0A4_46CF_A9B7_1E0B9B5132A4_.wvu.Cols" localSheetId="6" hidden="1">'CR on BS Sec.'!$A:$B</definedName>
    <definedName name="Z_D2ECFDE0_F0A4_46CF_A9B7_1E0B9B5132A4_.wvu.Cols" localSheetId="26" hidden="1">'CR-QCCP (1)'!$A:$B</definedName>
    <definedName name="Z_D2ECFDE0_F0A4_46CF_A9B7_1E0B9B5132A4_.wvu.Cols" localSheetId="35" hidden="1">'CR-QCCP (10)'!$A:$B</definedName>
    <definedName name="Z_D2ECFDE0_F0A4_46CF_A9B7_1E0B9B5132A4_.wvu.Cols" localSheetId="27" hidden="1">'CR-QCCP (2)'!$A:$B</definedName>
    <definedName name="Z_D2ECFDE0_F0A4_46CF_A9B7_1E0B9B5132A4_.wvu.Cols" localSheetId="28" hidden="1">'CR-QCCP (3)'!$A:$B</definedName>
    <definedName name="Z_D2ECFDE0_F0A4_46CF_A9B7_1E0B9B5132A4_.wvu.Cols" localSheetId="29" hidden="1">'CR-QCCP (4)'!$A:$B</definedName>
    <definedName name="Z_D2ECFDE0_F0A4_46CF_A9B7_1E0B9B5132A4_.wvu.Cols" localSheetId="30" hidden="1">'CR-QCCP (5)'!$A:$B</definedName>
    <definedName name="Z_D2ECFDE0_F0A4_46CF_A9B7_1E0B9B5132A4_.wvu.Cols" localSheetId="31" hidden="1">'CR-QCCP (6)'!$A:$B</definedName>
    <definedName name="Z_D2ECFDE0_F0A4_46CF_A9B7_1E0B9B5132A4_.wvu.Cols" localSheetId="32" hidden="1">'CR-QCCP (7)'!$A:$B</definedName>
    <definedName name="Z_D2ECFDE0_F0A4_46CF_A9B7_1E0B9B5132A4_.wvu.Cols" localSheetId="33" hidden="1">'CR-QCCP (8)'!$A:$B</definedName>
    <definedName name="Z_D2ECFDE0_F0A4_46CF_A9B7_1E0B9B5132A4_.wvu.Cols" localSheetId="34" hidden="1">'CR-QCCP (9)'!$A:$B</definedName>
    <definedName name="Z_D2ECFDE0_F0A4_46CF_A9B7_1E0B9B5132A4_.wvu.Cols" localSheetId="24" hidden="1">'CR-QCCPs'!$A:$B</definedName>
    <definedName name="Z_D2ECFDE0_F0A4_46CF_A9B7_1E0B9B5132A4_.wvu.Cols" localSheetId="13" hidden="1">'Failed trn. Off BS'!$A:$B</definedName>
    <definedName name="Z_D2ECFDE0_F0A4_46CF_A9B7_1E0B9B5132A4_.wvu.Cols" localSheetId="12" hidden="1">'Failed trn. On BS'!$A:$B</definedName>
    <definedName name="Z_D2ECFDE0_F0A4_46CF_A9B7_1E0B9B5132A4_.wvu.Cols" localSheetId="19" hidden="1">'Mkt risk Alt. total cap AFS'!$A:$B</definedName>
    <definedName name="Z_D2ECFDE0_F0A4_46CF_A9B7_1E0B9B5132A4_.wvu.Cols" localSheetId="18" hidden="1">'Mkt risk Specific AFS'!$A:$B</definedName>
    <definedName name="Z_D2ECFDE0_F0A4_46CF_A9B7_1E0B9B5132A4_.wvu.Cols" localSheetId="17" hidden="1">'Mkt risk Specific HFT'!$A:$B,'Mkt risk Specific HFT'!$D:$D</definedName>
    <definedName name="Z_D2ECFDE0_F0A4_46CF_A9B7_1E0B9B5132A4_.wvu.Cols" localSheetId="1" hidden="1">RWA!$A:$B</definedName>
    <definedName name="Z_D2ECFDE0_F0A4_46CF_A9B7_1E0B9B5132A4_.wvu.FilterData" localSheetId="23" hidden="1">Data!$D$16:$D$29</definedName>
    <definedName name="Z_D2ECFDE0_F0A4_46CF_A9B7_1E0B9B5132A4_.wvu.Rows" localSheetId="21" hidden="1">'Agg. cap for mkt. risk'!$7:$7</definedName>
    <definedName name="Z_D2ECFDE0_F0A4_46CF_A9B7_1E0B9B5132A4_.wvu.Rows" localSheetId="14" hidden="1">'CCR - As Borrower'!$8:$8</definedName>
    <definedName name="Z_D2ECFDE0_F0A4_46CF_A9B7_1E0B9B5132A4_.wvu.Rows" localSheetId="15" hidden="1">'CCR - As Lender'!$8:$8</definedName>
    <definedName name="Z_D2ECFDE0_F0A4_46CF_A9B7_1E0B9B5132A4_.wvu.Rows" localSheetId="11" hidden="1">'CR MR Off BS '!$8:$8</definedName>
    <definedName name="Z_D2ECFDE0_F0A4_46CF_A9B7_1E0B9B5132A4_.wvu.Rows" localSheetId="10" hidden="1">'CR NMR Off BS'!$8:$9</definedName>
    <definedName name="Z_D2ECFDE0_F0A4_46CF_A9B7_1E0B9B5132A4_.wvu.Rows" localSheetId="9" hidden="1">'CR Off BS ReSec.'!$9:$9</definedName>
    <definedName name="Z_D2ECFDE0_F0A4_46CF_A9B7_1E0B9B5132A4_.wvu.Rows" localSheetId="7" hidden="1">'CR Off BS Sec.'!$9:$9</definedName>
    <definedName name="Z_D2ECFDE0_F0A4_46CF_A9B7_1E0B9B5132A4_.wvu.Rows" localSheetId="5" hidden="1">'CR On BS excl. Sec. (C)'!$5:$5,'CR On BS excl. Sec. (C)'!$8:$9</definedName>
    <definedName name="Z_D2ECFDE0_F0A4_46CF_A9B7_1E0B9B5132A4_.wvu.Rows" localSheetId="8" hidden="1">'CR on BS ReSec.'!$9:$9</definedName>
    <definedName name="Z_D2ECFDE0_F0A4_46CF_A9B7_1E0B9B5132A4_.wvu.Rows" localSheetId="6" hidden="1">'CR on BS Sec.'!$9:$9</definedName>
    <definedName name="Z_D2ECFDE0_F0A4_46CF_A9B7_1E0B9B5132A4_.wvu.Rows" localSheetId="26" hidden="1">'CR-QCCP (1)'!$8:$8</definedName>
    <definedName name="Z_D2ECFDE0_F0A4_46CF_A9B7_1E0B9B5132A4_.wvu.Rows" localSheetId="35" hidden="1">'CR-QCCP (10)'!$8:$8</definedName>
    <definedName name="Z_D2ECFDE0_F0A4_46CF_A9B7_1E0B9B5132A4_.wvu.Rows" localSheetId="27" hidden="1">'CR-QCCP (2)'!$8:$8</definedName>
    <definedName name="Z_D2ECFDE0_F0A4_46CF_A9B7_1E0B9B5132A4_.wvu.Rows" localSheetId="28" hidden="1">'CR-QCCP (3)'!$8:$8</definedName>
    <definedName name="Z_D2ECFDE0_F0A4_46CF_A9B7_1E0B9B5132A4_.wvu.Rows" localSheetId="29" hidden="1">'CR-QCCP (4)'!$8:$8</definedName>
    <definedName name="Z_D2ECFDE0_F0A4_46CF_A9B7_1E0B9B5132A4_.wvu.Rows" localSheetId="30" hidden="1">'CR-QCCP (5)'!$8:$8</definedName>
    <definedName name="Z_D2ECFDE0_F0A4_46CF_A9B7_1E0B9B5132A4_.wvu.Rows" localSheetId="31" hidden="1">'CR-QCCP (6)'!$8:$8</definedName>
    <definedName name="Z_D2ECFDE0_F0A4_46CF_A9B7_1E0B9B5132A4_.wvu.Rows" localSheetId="32" hidden="1">'CR-QCCP (7)'!$8:$8</definedName>
    <definedName name="Z_D2ECFDE0_F0A4_46CF_A9B7_1E0B9B5132A4_.wvu.Rows" localSheetId="33" hidden="1">'CR-QCCP (8)'!$8:$8</definedName>
    <definedName name="Z_D2ECFDE0_F0A4_46CF_A9B7_1E0B9B5132A4_.wvu.Rows" localSheetId="34" hidden="1">'CR-QCCP (9)'!$8:$8</definedName>
    <definedName name="Z_D2ECFDE0_F0A4_46CF_A9B7_1E0B9B5132A4_.wvu.Rows" localSheetId="24" hidden="1">'CR-QCCPs'!$8:$8</definedName>
    <definedName name="Z_D2ECFDE0_F0A4_46CF_A9B7_1E0B9B5132A4_.wvu.Rows" localSheetId="13" hidden="1">'Failed trn. Off BS'!$8:$8</definedName>
    <definedName name="Z_D2ECFDE0_F0A4_46CF_A9B7_1E0B9B5132A4_.wvu.Rows" localSheetId="12" hidden="1">'Failed trn. On BS'!$8:$8</definedName>
    <definedName name="Z_D2ECFDE0_F0A4_46CF_A9B7_1E0B9B5132A4_.wvu.Rows" localSheetId="19" hidden="1">'Mkt risk Alt. total cap AFS'!$8:$8</definedName>
    <definedName name="Z_D2ECFDE0_F0A4_46CF_A9B7_1E0B9B5132A4_.wvu.Rows" localSheetId="18" hidden="1">'Mkt risk Specific AFS'!$8:$8</definedName>
    <definedName name="Z_D2ECFDE0_F0A4_46CF_A9B7_1E0B9B5132A4_.wvu.Rows" localSheetId="17" hidden="1">'Mkt risk Specific HFT'!$8:$8</definedName>
    <definedName name="Z_D2ECFDE0_F0A4_46CF_A9B7_1E0B9B5132A4_.wvu.Rows" localSheetId="1" hidden="1">RWA!$9:$9</definedName>
    <definedName name="لآ73">'Mkt risk Specific AFS'!$D$73</definedName>
  </definedNames>
  <calcPr calcId="162913"/>
  <customWorkbookViews>
    <customWorkbookView name="Administrator - Personal View" guid="{C656755E-087F-4322-9153-0D74508702C2}" mergeInterval="0" personalView="1" maximized="1" windowWidth="1020" windowHeight="622" tabRatio="907" activeSheetId="11"/>
    <customWorkbookView name="Indra - Personal View" guid="{B2DADC57-CD23-4A22-854B-9949F43EE2AF}" mergeInterval="0" personalView="1" maximized="1" xWindow="1" yWindow="1" windowWidth="1280" windowHeight="580" activeSheetId="3"/>
    <customWorkbookView name="Shweta - Personal View" guid="{290FAA79-53B0-4271-A47B-4355DB22127F}" mergeInterval="0" personalView="1" maximized="1" xWindow="1" yWindow="1" windowWidth="1024" windowHeight="548" activeSheetId="3"/>
    <customWorkbookView name="Shilpa - Personal View" guid="{0D0E74A5-5ACB-4F4A-B69C-A4134FF0F81A}" mergeInterval="0" personalView="1" maximized="1" windowWidth="1020" windowHeight="562" activeSheetId="5"/>
    <customWorkbookView name="  - Personal View" guid="{6539077E-CD1A-4B18-9135-B39C256405B4}" mergeInterval="0" personalView="1" maximized="1" windowWidth="1020" windowHeight="622" activeSheetId="17"/>
    <customWorkbookView name="Virendra - Personal View" guid="{D2ECFDE0-F0A4-46CF-A9B7-1E0B9B5132A4}" mergeInterval="0" personalView="1" maximized="1" windowWidth="1276" windowHeight="650" tabRatio="907" activeSheetId="10"/>
    <customWorkbookView name="Ankit - Personal View" guid="{A5742EAC-0783-4409-AFA4-17D078B1E637}" mergeInterval="0" personalView="1" maximized="1" xWindow="1" yWindow="1" windowWidth="1280" windowHeight="761" tabRatio="907" activeSheetId="7"/>
  </customWorkbookViews>
</workbook>
</file>

<file path=xl/calcChain.xml><?xml version="1.0" encoding="utf-8"?>
<calcChain xmlns="http://schemas.openxmlformats.org/spreadsheetml/2006/main">
  <c r="L32" i="50" l="1"/>
  <c r="J30" i="50"/>
  <c r="L30" i="50" s="1"/>
  <c r="I30" i="50"/>
  <c r="G30" i="50"/>
  <c r="J29" i="50"/>
  <c r="L29" i="50" s="1"/>
  <c r="I29" i="50"/>
  <c r="G29" i="50"/>
  <c r="I28" i="50"/>
  <c r="I27" i="50" s="1"/>
  <c r="G28" i="50"/>
  <c r="G27" i="50" s="1"/>
  <c r="K27" i="50"/>
  <c r="K33" i="50" s="1"/>
  <c r="H27" i="50"/>
  <c r="F27" i="50"/>
  <c r="I25" i="50"/>
  <c r="G25" i="50"/>
  <c r="J25" i="50" s="1"/>
  <c r="L25" i="50" s="1"/>
  <c r="I24" i="50"/>
  <c r="J24" i="50" s="1"/>
  <c r="L24" i="50" s="1"/>
  <c r="G24" i="50"/>
  <c r="I23" i="50"/>
  <c r="G23" i="50"/>
  <c r="J23" i="50" s="1"/>
  <c r="K22" i="50"/>
  <c r="H22" i="50"/>
  <c r="H33" i="50" s="1"/>
  <c r="F22" i="50"/>
  <c r="F33" i="50" s="1"/>
  <c r="G14" i="50"/>
  <c r="I14" i="50" s="1"/>
  <c r="G12" i="50"/>
  <c r="I12" i="50" s="1"/>
  <c r="H33" i="49"/>
  <c r="F33" i="49"/>
  <c r="L32" i="49"/>
  <c r="I30" i="49"/>
  <c r="G30" i="49"/>
  <c r="J30" i="49" s="1"/>
  <c r="L30" i="49" s="1"/>
  <c r="I29" i="49"/>
  <c r="G29" i="49"/>
  <c r="J29" i="49" s="1"/>
  <c r="L29" i="49" s="1"/>
  <c r="I28" i="49"/>
  <c r="G28" i="49"/>
  <c r="G27" i="49" s="1"/>
  <c r="K27" i="49"/>
  <c r="H27" i="49"/>
  <c r="F27" i="49"/>
  <c r="I25" i="49"/>
  <c r="G25" i="49"/>
  <c r="J25" i="49" s="1"/>
  <c r="L25" i="49" s="1"/>
  <c r="I24" i="49"/>
  <c r="G24" i="49"/>
  <c r="J24" i="49" s="1"/>
  <c r="L24" i="49" s="1"/>
  <c r="I23" i="49"/>
  <c r="G23" i="49"/>
  <c r="J23" i="49" s="1"/>
  <c r="K22" i="49"/>
  <c r="K33" i="49" s="1"/>
  <c r="I22" i="49"/>
  <c r="H22" i="49"/>
  <c r="F22" i="49"/>
  <c r="I14" i="49"/>
  <c r="G14" i="49"/>
  <c r="G12" i="49"/>
  <c r="I12" i="49" s="1"/>
  <c r="K33" i="48"/>
  <c r="I33" i="48"/>
  <c r="L32" i="48"/>
  <c r="I30" i="48"/>
  <c r="G30" i="48"/>
  <c r="J30" i="48" s="1"/>
  <c r="L30" i="48" s="1"/>
  <c r="I29" i="48"/>
  <c r="I27" i="48" s="1"/>
  <c r="G29" i="48"/>
  <c r="J29" i="48" s="1"/>
  <c r="L29" i="48" s="1"/>
  <c r="I28" i="48"/>
  <c r="G28" i="48"/>
  <c r="J28" i="48" s="1"/>
  <c r="K27" i="48"/>
  <c r="H27" i="48"/>
  <c r="F27" i="48"/>
  <c r="F33" i="48" s="1"/>
  <c r="I25" i="48"/>
  <c r="G25" i="48"/>
  <c r="J25" i="48" s="1"/>
  <c r="L25" i="48" s="1"/>
  <c r="L24" i="48"/>
  <c r="J24" i="48"/>
  <c r="I24" i="48"/>
  <c r="G24" i="48"/>
  <c r="I23" i="48"/>
  <c r="I22" i="48" s="1"/>
  <c r="G23" i="48"/>
  <c r="J23" i="48" s="1"/>
  <c r="K22" i="48"/>
  <c r="H22" i="48"/>
  <c r="H33" i="48" s="1"/>
  <c r="G22" i="48"/>
  <c r="F22" i="48"/>
  <c r="G14" i="48"/>
  <c r="I14" i="48" s="1"/>
  <c r="G12" i="48"/>
  <c r="I12" i="48" s="1"/>
  <c r="L32" i="47"/>
  <c r="I30" i="47"/>
  <c r="I27" i="47" s="1"/>
  <c r="G30" i="47"/>
  <c r="J30" i="47" s="1"/>
  <c r="L30" i="47" s="1"/>
  <c r="I29" i="47"/>
  <c r="G29" i="47"/>
  <c r="J29" i="47" s="1"/>
  <c r="J27" i="47" s="1"/>
  <c r="L28" i="47"/>
  <c r="J28" i="47"/>
  <c r="I28" i="47"/>
  <c r="G28" i="47"/>
  <c r="K27" i="47"/>
  <c r="H27" i="47"/>
  <c r="H33" i="47" s="1"/>
  <c r="F27" i="47"/>
  <c r="J25" i="47"/>
  <c r="L25" i="47" s="1"/>
  <c r="I25" i="47"/>
  <c r="G25" i="47"/>
  <c r="I24" i="47"/>
  <c r="G24" i="47"/>
  <c r="J24" i="47" s="1"/>
  <c r="L24" i="47" s="1"/>
  <c r="J23" i="47"/>
  <c r="I23" i="47"/>
  <c r="I22" i="47" s="1"/>
  <c r="I33" i="47" s="1"/>
  <c r="G23" i="47"/>
  <c r="G22" i="47" s="1"/>
  <c r="K22" i="47"/>
  <c r="K33" i="47" s="1"/>
  <c r="H22" i="47"/>
  <c r="F22" i="47"/>
  <c r="F33" i="47" s="1"/>
  <c r="I14" i="47"/>
  <c r="G14" i="47"/>
  <c r="I12" i="47"/>
  <c r="G12" i="47"/>
  <c r="L32" i="46"/>
  <c r="J30" i="46"/>
  <c r="L30" i="46" s="1"/>
  <c r="I30" i="46"/>
  <c r="G30" i="46"/>
  <c r="J29" i="46"/>
  <c r="L29" i="46" s="1"/>
  <c r="I29" i="46"/>
  <c r="I27" i="46" s="1"/>
  <c r="G29" i="46"/>
  <c r="I28" i="46"/>
  <c r="G28" i="46"/>
  <c r="J28" i="46" s="1"/>
  <c r="K27" i="46"/>
  <c r="K33" i="46" s="1"/>
  <c r="H27" i="46"/>
  <c r="G27" i="46"/>
  <c r="F27" i="46"/>
  <c r="I25" i="46"/>
  <c r="G25" i="46"/>
  <c r="J25" i="46" s="1"/>
  <c r="L25" i="46" s="1"/>
  <c r="I24" i="46"/>
  <c r="J24" i="46" s="1"/>
  <c r="L24" i="46" s="1"/>
  <c r="G24" i="46"/>
  <c r="I23" i="46"/>
  <c r="I22" i="46" s="1"/>
  <c r="I33" i="46" s="1"/>
  <c r="G23" i="46"/>
  <c r="J23" i="46" s="1"/>
  <c r="K22" i="46"/>
  <c r="H22" i="46"/>
  <c r="H33" i="46" s="1"/>
  <c r="G22" i="46"/>
  <c r="G33" i="46" s="1"/>
  <c r="F22" i="46"/>
  <c r="F33" i="46" s="1"/>
  <c r="G14" i="46"/>
  <c r="I14" i="46" s="1"/>
  <c r="G12" i="46"/>
  <c r="I12" i="46" s="1"/>
  <c r="H33" i="45"/>
  <c r="F33" i="45"/>
  <c r="L32" i="45"/>
  <c r="I30" i="45"/>
  <c r="G30" i="45"/>
  <c r="J30" i="45" s="1"/>
  <c r="L30" i="45" s="1"/>
  <c r="I29" i="45"/>
  <c r="G29" i="45"/>
  <c r="J29" i="45" s="1"/>
  <c r="L29" i="45" s="1"/>
  <c r="I28" i="45"/>
  <c r="G28" i="45"/>
  <c r="G27" i="45" s="1"/>
  <c r="K27" i="45"/>
  <c r="H27" i="45"/>
  <c r="F27" i="45"/>
  <c r="I25" i="45"/>
  <c r="G25" i="45"/>
  <c r="J25" i="45" s="1"/>
  <c r="L25" i="45" s="1"/>
  <c r="I24" i="45"/>
  <c r="G24" i="45"/>
  <c r="J24" i="45" s="1"/>
  <c r="L24" i="45" s="1"/>
  <c r="I23" i="45"/>
  <c r="G23" i="45"/>
  <c r="J23" i="45" s="1"/>
  <c r="K22" i="45"/>
  <c r="K33" i="45" s="1"/>
  <c r="I22" i="45"/>
  <c r="H22" i="45"/>
  <c r="F22" i="45"/>
  <c r="I14" i="45"/>
  <c r="G14" i="45"/>
  <c r="G12" i="45"/>
  <c r="I12" i="45" s="1"/>
  <c r="K33" i="44"/>
  <c r="L32" i="44"/>
  <c r="I30" i="44"/>
  <c r="G30" i="44"/>
  <c r="J30" i="44" s="1"/>
  <c r="L30" i="44" s="1"/>
  <c r="I29" i="44"/>
  <c r="I27" i="44" s="1"/>
  <c r="G29" i="44"/>
  <c r="J29" i="44" s="1"/>
  <c r="L29" i="44" s="1"/>
  <c r="I28" i="44"/>
  <c r="G28" i="44"/>
  <c r="J28" i="44" s="1"/>
  <c r="K27" i="44"/>
  <c r="H27" i="44"/>
  <c r="F27" i="44"/>
  <c r="F33" i="44" s="1"/>
  <c r="I25" i="44"/>
  <c r="G25" i="44"/>
  <c r="J25" i="44" s="1"/>
  <c r="L25" i="44" s="1"/>
  <c r="L24" i="44"/>
  <c r="J24" i="44"/>
  <c r="I24" i="44"/>
  <c r="G24" i="44"/>
  <c r="I23" i="44"/>
  <c r="I22" i="44" s="1"/>
  <c r="I33" i="44" s="1"/>
  <c r="G23" i="44"/>
  <c r="J23" i="44" s="1"/>
  <c r="K22" i="44"/>
  <c r="H22" i="44"/>
  <c r="H33" i="44" s="1"/>
  <c r="G22" i="44"/>
  <c r="F22" i="44"/>
  <c r="G14" i="44"/>
  <c r="I14" i="44" s="1"/>
  <c r="G12" i="44"/>
  <c r="I12" i="44" s="1"/>
  <c r="L32" i="43"/>
  <c r="I30" i="43"/>
  <c r="I27" i="43" s="1"/>
  <c r="G30" i="43"/>
  <c r="J30" i="43" s="1"/>
  <c r="L30" i="43" s="1"/>
  <c r="L29" i="43"/>
  <c r="I29" i="43"/>
  <c r="G29" i="43"/>
  <c r="J29" i="43" s="1"/>
  <c r="J27" i="43" s="1"/>
  <c r="L28" i="43"/>
  <c r="L27" i="43" s="1"/>
  <c r="J28" i="43"/>
  <c r="I28" i="43"/>
  <c r="G28" i="43"/>
  <c r="K27" i="43"/>
  <c r="H27" i="43"/>
  <c r="F27" i="43"/>
  <c r="J25" i="43"/>
  <c r="L25" i="43" s="1"/>
  <c r="I25" i="43"/>
  <c r="G25" i="43"/>
  <c r="I24" i="43"/>
  <c r="I22" i="43" s="1"/>
  <c r="I33" i="43" s="1"/>
  <c r="G24" i="43"/>
  <c r="J24" i="43" s="1"/>
  <c r="L24" i="43" s="1"/>
  <c r="J23" i="43"/>
  <c r="I23" i="43"/>
  <c r="G23" i="43"/>
  <c r="K22" i="43"/>
  <c r="K33" i="43" s="1"/>
  <c r="H22" i="43"/>
  <c r="F22" i="43"/>
  <c r="F33" i="43" s="1"/>
  <c r="I14" i="43"/>
  <c r="G14" i="43"/>
  <c r="I12" i="43"/>
  <c r="G12" i="43"/>
  <c r="L32" i="42"/>
  <c r="L24" i="37" s="1"/>
  <c r="J30" i="42"/>
  <c r="L30" i="42" s="1"/>
  <c r="I30" i="42"/>
  <c r="G30" i="42"/>
  <c r="J29" i="42"/>
  <c r="L29" i="42" s="1"/>
  <c r="I29" i="42"/>
  <c r="I27" i="42" s="1"/>
  <c r="G29" i="42"/>
  <c r="I28" i="42"/>
  <c r="G28" i="42"/>
  <c r="J28" i="42" s="1"/>
  <c r="K27" i="42"/>
  <c r="K33" i="42" s="1"/>
  <c r="H27" i="42"/>
  <c r="G27" i="42"/>
  <c r="F27" i="42"/>
  <c r="I25" i="42"/>
  <c r="G25" i="42"/>
  <c r="J25" i="42" s="1"/>
  <c r="L25" i="42" s="1"/>
  <c r="I24" i="42"/>
  <c r="J24" i="42" s="1"/>
  <c r="L24" i="42" s="1"/>
  <c r="G24" i="42"/>
  <c r="I23" i="42"/>
  <c r="I22" i="42" s="1"/>
  <c r="I33" i="42" s="1"/>
  <c r="G23" i="42"/>
  <c r="J23" i="42" s="1"/>
  <c r="K22" i="42"/>
  <c r="H22" i="42"/>
  <c r="H33" i="42" s="1"/>
  <c r="G22" i="42"/>
  <c r="G33" i="42" s="1"/>
  <c r="F22" i="42"/>
  <c r="F33" i="42" s="1"/>
  <c r="G14" i="42"/>
  <c r="I14" i="42" s="1"/>
  <c r="G12" i="42"/>
  <c r="I12" i="42" s="1"/>
  <c r="H33" i="41"/>
  <c r="F33" i="41"/>
  <c r="L32" i="41"/>
  <c r="I30" i="41"/>
  <c r="G30" i="41"/>
  <c r="J30" i="41" s="1"/>
  <c r="L30" i="41" s="1"/>
  <c r="I29" i="41"/>
  <c r="G29" i="41"/>
  <c r="J29" i="41" s="1"/>
  <c r="L29" i="41" s="1"/>
  <c r="I28" i="41"/>
  <c r="G28" i="41"/>
  <c r="K27" i="41"/>
  <c r="H27" i="41"/>
  <c r="F27" i="41"/>
  <c r="F23" i="37" s="1"/>
  <c r="I25" i="41"/>
  <c r="G25" i="41"/>
  <c r="J25" i="41" s="1"/>
  <c r="L25" i="41" s="1"/>
  <c r="I24" i="41"/>
  <c r="G24" i="41"/>
  <c r="J24" i="41" s="1"/>
  <c r="L24" i="41" s="1"/>
  <c r="I23" i="41"/>
  <c r="G23" i="41"/>
  <c r="G22" i="41" s="1"/>
  <c r="K22" i="41"/>
  <c r="K33" i="41" s="1"/>
  <c r="I22" i="41"/>
  <c r="H22" i="41"/>
  <c r="F22" i="41"/>
  <c r="I14" i="41"/>
  <c r="I14" i="37" s="1"/>
  <c r="G14" i="41"/>
  <c r="G14" i="37" s="1"/>
  <c r="I12" i="41"/>
  <c r="G12" i="41"/>
  <c r="I29" i="39"/>
  <c r="G29" i="39"/>
  <c r="J29" i="39" s="1"/>
  <c r="L29" i="39" s="1"/>
  <c r="N29" i="39" s="1"/>
  <c r="N28" i="39"/>
  <c r="L28" i="39"/>
  <c r="I26" i="39"/>
  <c r="G26" i="39"/>
  <c r="J26" i="39" s="1"/>
  <c r="L26" i="39" s="1"/>
  <c r="N26" i="39" s="1"/>
  <c r="I25" i="39"/>
  <c r="G25" i="39"/>
  <c r="J25" i="39" s="1"/>
  <c r="L25" i="39" s="1"/>
  <c r="N25" i="39" s="1"/>
  <c r="J24" i="39"/>
  <c r="I24" i="39"/>
  <c r="I23" i="39" s="1"/>
  <c r="G24" i="39"/>
  <c r="G23" i="39" s="1"/>
  <c r="K23" i="39"/>
  <c r="H23" i="39"/>
  <c r="H30" i="39" s="1"/>
  <c r="F23" i="39"/>
  <c r="F30" i="39" s="1"/>
  <c r="L21" i="39"/>
  <c r="N21" i="39" s="1"/>
  <c r="I21" i="39"/>
  <c r="G21" i="39"/>
  <c r="J21" i="39" s="1"/>
  <c r="I20" i="39"/>
  <c r="G20" i="39"/>
  <c r="J20" i="39" s="1"/>
  <c r="L20" i="39" s="1"/>
  <c r="N20" i="39" s="1"/>
  <c r="I19" i="39"/>
  <c r="G19" i="39"/>
  <c r="K18" i="39"/>
  <c r="K30" i="39" s="1"/>
  <c r="H18" i="39"/>
  <c r="G18" i="39"/>
  <c r="G30" i="39" s="1"/>
  <c r="F18" i="39"/>
  <c r="G10" i="39"/>
  <c r="I10" i="39" s="1"/>
  <c r="K10" i="39" s="1"/>
  <c r="K24" i="37"/>
  <c r="F24" i="37"/>
  <c r="H22" i="37"/>
  <c r="G12" i="3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F37" i="22"/>
  <c r="G37" i="22" s="1"/>
  <c r="E37" i="22"/>
  <c r="E36" i="22"/>
  <c r="J29" i="22"/>
  <c r="H29" i="22"/>
  <c r="G29" i="22"/>
  <c r="F29" i="22"/>
  <c r="K28" i="22"/>
  <c r="J28" i="22"/>
  <c r="I28" i="22"/>
  <c r="K27" i="22"/>
  <c r="J27" i="22"/>
  <c r="I27" i="22"/>
  <c r="K26" i="22"/>
  <c r="J26" i="22"/>
  <c r="I26" i="22"/>
  <c r="K25" i="22"/>
  <c r="J25" i="22"/>
  <c r="I25" i="22"/>
  <c r="K24" i="22"/>
  <c r="J24" i="22"/>
  <c r="I24" i="22"/>
  <c r="K23" i="22"/>
  <c r="J23" i="22"/>
  <c r="I23" i="22"/>
  <c r="K22" i="22"/>
  <c r="J22" i="22"/>
  <c r="I22" i="22"/>
  <c r="I29" i="22" s="1"/>
  <c r="K21" i="22"/>
  <c r="J21" i="22"/>
  <c r="I21" i="22"/>
  <c r="I17" i="22"/>
  <c r="I18" i="22" s="1"/>
  <c r="K16" i="22"/>
  <c r="J16" i="22"/>
  <c r="I16" i="22"/>
  <c r="I6" i="22"/>
  <c r="J6" i="22" s="1"/>
  <c r="H6" i="22"/>
  <c r="H5" i="22" s="1"/>
  <c r="G6" i="22"/>
  <c r="E6" i="22"/>
  <c r="I5" i="22"/>
  <c r="G5" i="22"/>
  <c r="E5" i="22"/>
  <c r="H33" i="15"/>
  <c r="H31" i="15" s="1"/>
  <c r="H23" i="15"/>
  <c r="H15" i="15"/>
  <c r="I42" i="26"/>
  <c r="H42" i="26"/>
  <c r="H36" i="26"/>
  <c r="I34" i="26"/>
  <c r="I33" i="26"/>
  <c r="I32" i="26"/>
  <c r="I31" i="26"/>
  <c r="I30" i="26"/>
  <c r="I29" i="26"/>
  <c r="I26" i="26"/>
  <c r="I25" i="26"/>
  <c r="I24" i="26"/>
  <c r="I23" i="26"/>
  <c r="I22" i="26"/>
  <c r="I21" i="26"/>
  <c r="I19" i="26"/>
  <c r="I18" i="26"/>
  <c r="I17" i="26"/>
  <c r="I16" i="26"/>
  <c r="I15" i="26"/>
  <c r="I36" i="26" s="1"/>
  <c r="H41" i="15" s="1"/>
  <c r="H39" i="15" s="1"/>
  <c r="H131" i="14"/>
  <c r="I129" i="14"/>
  <c r="I128" i="14"/>
  <c r="I127" i="14"/>
  <c r="I126" i="14"/>
  <c r="I125" i="14"/>
  <c r="I124" i="14"/>
  <c r="I121" i="14"/>
  <c r="I120" i="14"/>
  <c r="I119" i="14"/>
  <c r="I118" i="14"/>
  <c r="I117" i="14"/>
  <c r="I116" i="14"/>
  <c r="I113" i="14"/>
  <c r="I112" i="14"/>
  <c r="I111" i="14"/>
  <c r="I110" i="14"/>
  <c r="I109" i="14"/>
  <c r="I108" i="14"/>
  <c r="I103" i="14"/>
  <c r="I101" i="14"/>
  <c r="I100" i="14"/>
  <c r="I99" i="14"/>
  <c r="I98" i="14"/>
  <c r="I95" i="14"/>
  <c r="I94" i="14"/>
  <c r="I93" i="14"/>
  <c r="I92" i="14"/>
  <c r="I91" i="14"/>
  <c r="I90" i="14"/>
  <c r="I89" i="14"/>
  <c r="I86" i="14"/>
  <c r="I85" i="14"/>
  <c r="I84" i="14"/>
  <c r="I83" i="14"/>
  <c r="I80" i="14"/>
  <c r="I79" i="14"/>
  <c r="I78" i="14"/>
  <c r="I77" i="14"/>
  <c r="I76" i="14"/>
  <c r="I75" i="14"/>
  <c r="I74" i="14"/>
  <c r="I71" i="14"/>
  <c r="I70" i="14"/>
  <c r="I69" i="14"/>
  <c r="I68" i="14"/>
  <c r="I67" i="14"/>
  <c r="I66" i="14"/>
  <c r="I62" i="14"/>
  <c r="I61" i="14"/>
  <c r="I59" i="14"/>
  <c r="I58" i="14"/>
  <c r="I57" i="14"/>
  <c r="I56" i="14"/>
  <c r="I55" i="14"/>
  <c r="I52" i="14"/>
  <c r="I51" i="14"/>
  <c r="I50" i="14"/>
  <c r="I49" i="14"/>
  <c r="I45" i="14"/>
  <c r="I44" i="14"/>
  <c r="I43" i="14"/>
  <c r="I42" i="14"/>
  <c r="I41" i="14"/>
  <c r="I38" i="14"/>
  <c r="I37" i="14"/>
  <c r="I36" i="14"/>
  <c r="I35" i="14"/>
  <c r="I34" i="14"/>
  <c r="I29" i="14"/>
  <c r="I28" i="14"/>
  <c r="I27" i="14"/>
  <c r="I26" i="14"/>
  <c r="I25" i="14"/>
  <c r="I24" i="14"/>
  <c r="I21" i="14"/>
  <c r="I20" i="14"/>
  <c r="I19" i="14"/>
  <c r="I18" i="14"/>
  <c r="I17" i="14"/>
  <c r="G144" i="13"/>
  <c r="H142" i="13"/>
  <c r="H141" i="13"/>
  <c r="H140" i="13"/>
  <c r="H139" i="13"/>
  <c r="H138" i="13"/>
  <c r="H135" i="13"/>
  <c r="H134" i="13"/>
  <c r="H133" i="13"/>
  <c r="H132" i="13"/>
  <c r="H131" i="13"/>
  <c r="H127" i="13"/>
  <c r="H126" i="13"/>
  <c r="H125" i="13"/>
  <c r="H124" i="13"/>
  <c r="H123" i="13"/>
  <c r="H117" i="13"/>
  <c r="H116" i="13"/>
  <c r="H115" i="13"/>
  <c r="H113" i="13"/>
  <c r="H112" i="13"/>
  <c r="H111" i="13"/>
  <c r="H110" i="13"/>
  <c r="H107" i="13"/>
  <c r="H106" i="13"/>
  <c r="H105" i="13"/>
  <c r="H104" i="13"/>
  <c r="H103" i="13"/>
  <c r="H102" i="13"/>
  <c r="H101" i="13"/>
  <c r="H98" i="13"/>
  <c r="H97" i="13"/>
  <c r="H96" i="13"/>
  <c r="H95" i="13"/>
  <c r="H92" i="13"/>
  <c r="H91" i="13"/>
  <c r="H90" i="13"/>
  <c r="H89" i="13"/>
  <c r="H88" i="13"/>
  <c r="H87" i="13"/>
  <c r="H86" i="13"/>
  <c r="H82" i="13"/>
  <c r="H81" i="13"/>
  <c r="H80" i="13"/>
  <c r="H79" i="13"/>
  <c r="H78" i="13"/>
  <c r="H74" i="13"/>
  <c r="H73" i="13"/>
  <c r="H71" i="13"/>
  <c r="H70" i="13"/>
  <c r="H69" i="13"/>
  <c r="H68" i="13"/>
  <c r="H67" i="13"/>
  <c r="H66" i="13"/>
  <c r="H65" i="13"/>
  <c r="H62" i="13"/>
  <c r="H61" i="13"/>
  <c r="H60" i="13"/>
  <c r="H59" i="13"/>
  <c r="H58" i="13"/>
  <c r="H57" i="13"/>
  <c r="H54" i="13"/>
  <c r="H53" i="13"/>
  <c r="H52" i="13"/>
  <c r="H51" i="13"/>
  <c r="H50" i="13"/>
  <c r="H49" i="13"/>
  <c r="H48" i="13"/>
  <c r="H44" i="13"/>
  <c r="H43" i="13"/>
  <c r="H42" i="13"/>
  <c r="H41" i="13"/>
  <c r="H40" i="13"/>
  <c r="H39" i="13"/>
  <c r="H38" i="13"/>
  <c r="H34" i="13"/>
  <c r="H33" i="13"/>
  <c r="H32" i="13"/>
  <c r="H31" i="13"/>
  <c r="H30" i="13"/>
  <c r="H29" i="13"/>
  <c r="H28" i="13"/>
  <c r="H26" i="13"/>
  <c r="H25" i="13"/>
  <c r="H144" i="13" s="1"/>
  <c r="H28" i="15" s="1"/>
  <c r="H24" i="13"/>
  <c r="H22" i="13"/>
  <c r="H21" i="13"/>
  <c r="H20" i="13"/>
  <c r="H19" i="13"/>
  <c r="H17" i="13"/>
  <c r="H16" i="13"/>
  <c r="H148" i="12"/>
  <c r="I145" i="12"/>
  <c r="I144" i="12"/>
  <c r="I143" i="12"/>
  <c r="I142" i="12"/>
  <c r="I141" i="12"/>
  <c r="I136" i="12"/>
  <c r="I135" i="12"/>
  <c r="I134" i="12"/>
  <c r="I133" i="12"/>
  <c r="I132" i="12"/>
  <c r="I127" i="12"/>
  <c r="I126" i="12"/>
  <c r="I125" i="12"/>
  <c r="I124" i="12"/>
  <c r="I123" i="12"/>
  <c r="I115" i="12"/>
  <c r="I114" i="12"/>
  <c r="I113" i="12"/>
  <c r="I111" i="12"/>
  <c r="I110" i="12"/>
  <c r="I109" i="12"/>
  <c r="I108" i="12"/>
  <c r="I105" i="12"/>
  <c r="I104" i="12"/>
  <c r="I103" i="12"/>
  <c r="I102" i="12"/>
  <c r="I101" i="12"/>
  <c r="I100" i="12"/>
  <c r="I99" i="12"/>
  <c r="I95" i="12"/>
  <c r="I94" i="12"/>
  <c r="I93" i="12"/>
  <c r="I92" i="12"/>
  <c r="I89" i="12"/>
  <c r="I88" i="12"/>
  <c r="I87" i="12"/>
  <c r="I86" i="12"/>
  <c r="I85" i="12"/>
  <c r="I84" i="12"/>
  <c r="I83" i="12"/>
  <c r="I80" i="12"/>
  <c r="I79" i="12"/>
  <c r="I78" i="12"/>
  <c r="I77" i="12"/>
  <c r="I76" i="12"/>
  <c r="I72" i="12"/>
  <c r="I71" i="12"/>
  <c r="I70" i="12"/>
  <c r="I69" i="12"/>
  <c r="I68" i="12"/>
  <c r="I67" i="12"/>
  <c r="I66" i="12"/>
  <c r="I65" i="12"/>
  <c r="I62" i="12"/>
  <c r="I61" i="12"/>
  <c r="I60" i="12"/>
  <c r="I59" i="12"/>
  <c r="I58" i="12"/>
  <c r="I57" i="12"/>
  <c r="I54" i="12"/>
  <c r="I53" i="12"/>
  <c r="I52" i="12"/>
  <c r="I51" i="12"/>
  <c r="I50" i="12"/>
  <c r="I49" i="12"/>
  <c r="I48" i="12"/>
  <c r="I45" i="12"/>
  <c r="I44" i="12"/>
  <c r="I43" i="12"/>
  <c r="I42" i="12"/>
  <c r="I41" i="12"/>
  <c r="I40" i="12"/>
  <c r="I39" i="12"/>
  <c r="I35" i="12"/>
  <c r="I34" i="12"/>
  <c r="I33" i="12"/>
  <c r="I32" i="12"/>
  <c r="I31" i="12"/>
  <c r="I30" i="12"/>
  <c r="I28" i="12"/>
  <c r="I26" i="12"/>
  <c r="I25" i="12"/>
  <c r="I24" i="12"/>
  <c r="I22" i="12"/>
  <c r="I21" i="12"/>
  <c r="I20" i="12"/>
  <c r="I19" i="12"/>
  <c r="I17" i="12"/>
  <c r="I16" i="12"/>
  <c r="G20" i="25"/>
  <c r="G18" i="25"/>
  <c r="G19" i="25" s="1"/>
  <c r="E18" i="25"/>
  <c r="I18" i="11"/>
  <c r="H18" i="11"/>
  <c r="F18" i="11"/>
  <c r="L16" i="11"/>
  <c r="G16" i="11"/>
  <c r="J16" i="11" s="1"/>
  <c r="J15" i="11"/>
  <c r="L15" i="11" s="1"/>
  <c r="G15" i="11"/>
  <c r="G18" i="11" s="1"/>
  <c r="G14" i="11"/>
  <c r="J14" i="11" s="1"/>
  <c r="J18" i="10"/>
  <c r="I18" i="10"/>
  <c r="F18" i="10"/>
  <c r="L16" i="10"/>
  <c r="N16" i="10" s="1"/>
  <c r="K16" i="10"/>
  <c r="H16" i="10"/>
  <c r="K15" i="10"/>
  <c r="L15" i="10" s="1"/>
  <c r="N15" i="10" s="1"/>
  <c r="H15" i="10"/>
  <c r="K14" i="10"/>
  <c r="L14" i="10" s="1"/>
  <c r="L18" i="10" s="1"/>
  <c r="H14" i="10"/>
  <c r="I33" i="9"/>
  <c r="H33" i="9"/>
  <c r="J31" i="9"/>
  <c r="L31" i="9" s="1"/>
  <c r="J30" i="9"/>
  <c r="L29" i="9"/>
  <c r="J29" i="9"/>
  <c r="J28" i="9"/>
  <c r="L28" i="9" s="1"/>
  <c r="J26" i="9"/>
  <c r="I26" i="9"/>
  <c r="H26" i="9"/>
  <c r="J24" i="9"/>
  <c r="L24" i="9" s="1"/>
  <c r="J23" i="9"/>
  <c r="L23" i="9" s="1"/>
  <c r="L22" i="9"/>
  <c r="J22" i="9"/>
  <c r="J21" i="9"/>
  <c r="L21" i="9" s="1"/>
  <c r="J19" i="9"/>
  <c r="I19" i="9"/>
  <c r="H19" i="9"/>
  <c r="J17" i="9"/>
  <c r="L17" i="9" s="1"/>
  <c r="J16" i="9"/>
  <c r="L16" i="9" s="1"/>
  <c r="L15" i="9"/>
  <c r="J15" i="9"/>
  <c r="J14" i="9"/>
  <c r="L14" i="9" s="1"/>
  <c r="G26" i="8"/>
  <c r="I24" i="8"/>
  <c r="I21" i="8"/>
  <c r="I17" i="8"/>
  <c r="I14" i="8"/>
  <c r="I26" i="8" s="1"/>
  <c r="P102" i="7"/>
  <c r="N98" i="7"/>
  <c r="M96" i="7"/>
  <c r="M95" i="7"/>
  <c r="J95" i="7"/>
  <c r="J96" i="7" s="1"/>
  <c r="I95" i="7"/>
  <c r="H95" i="7"/>
  <c r="K93" i="7"/>
  <c r="I93" i="7"/>
  <c r="L93" i="7" s="1"/>
  <c r="N93" i="7" s="1"/>
  <c r="P93" i="7" s="1"/>
  <c r="N92" i="7"/>
  <c r="P92" i="7" s="1"/>
  <c r="K92" i="7"/>
  <c r="K95" i="7" s="1"/>
  <c r="I92" i="7"/>
  <c r="L92" i="7" s="1"/>
  <c r="N91" i="7"/>
  <c r="P91" i="7" s="1"/>
  <c r="L91" i="7"/>
  <c r="L95" i="7" s="1"/>
  <c r="K91" i="7"/>
  <c r="I91" i="7"/>
  <c r="M89" i="7"/>
  <c r="J89" i="7"/>
  <c r="H89" i="7"/>
  <c r="P87" i="7"/>
  <c r="K87" i="7"/>
  <c r="I87" i="7"/>
  <c r="L87" i="7" s="1"/>
  <c r="N87" i="7" s="1"/>
  <c r="N86" i="7"/>
  <c r="P86" i="7" s="1"/>
  <c r="L86" i="7"/>
  <c r="K86" i="7"/>
  <c r="I86" i="7"/>
  <c r="I89" i="7" s="1"/>
  <c r="L85" i="7"/>
  <c r="L89" i="7" s="1"/>
  <c r="K85" i="7"/>
  <c r="K89" i="7" s="1"/>
  <c r="I85" i="7"/>
  <c r="M83" i="7"/>
  <c r="J83" i="7"/>
  <c r="H83" i="7"/>
  <c r="P81" i="7"/>
  <c r="N81" i="7"/>
  <c r="L81" i="7"/>
  <c r="K81" i="7"/>
  <c r="I81" i="7"/>
  <c r="L80" i="7"/>
  <c r="N80" i="7" s="1"/>
  <c r="P80" i="7" s="1"/>
  <c r="K80" i="7"/>
  <c r="I80" i="7"/>
  <c r="K79" i="7"/>
  <c r="K83" i="7" s="1"/>
  <c r="I79" i="7"/>
  <c r="I83" i="7" s="1"/>
  <c r="M77" i="7"/>
  <c r="K77" i="7"/>
  <c r="J77" i="7"/>
  <c r="I77" i="7"/>
  <c r="H77" i="7"/>
  <c r="L75" i="7"/>
  <c r="L77" i="7" s="1"/>
  <c r="K75" i="7"/>
  <c r="K74" i="7"/>
  <c r="L74" i="7" s="1"/>
  <c r="N74" i="7" s="1"/>
  <c r="P74" i="7" s="1"/>
  <c r="N73" i="7"/>
  <c r="K73" i="7"/>
  <c r="L73" i="7" s="1"/>
  <c r="M71" i="7"/>
  <c r="J71" i="7"/>
  <c r="H71" i="7"/>
  <c r="N69" i="7"/>
  <c r="P69" i="7" s="1"/>
  <c r="K69" i="7"/>
  <c r="I69" i="7"/>
  <c r="L69" i="7" s="1"/>
  <c r="L68" i="7"/>
  <c r="N68" i="7" s="1"/>
  <c r="P68" i="7" s="1"/>
  <c r="K68" i="7"/>
  <c r="I68" i="7"/>
  <c r="I71" i="7" s="1"/>
  <c r="K67" i="7"/>
  <c r="I67" i="7"/>
  <c r="M65" i="7"/>
  <c r="J65" i="7"/>
  <c r="H65" i="7"/>
  <c r="P63" i="7"/>
  <c r="L63" i="7"/>
  <c r="N63" i="7" s="1"/>
  <c r="K63" i="7"/>
  <c r="I63" i="7"/>
  <c r="N62" i="7"/>
  <c r="P62" i="7" s="1"/>
  <c r="L62" i="7"/>
  <c r="K62" i="7"/>
  <c r="I62" i="7"/>
  <c r="K61" i="7"/>
  <c r="K65" i="7" s="1"/>
  <c r="I61" i="7"/>
  <c r="M59" i="7"/>
  <c r="J59" i="7"/>
  <c r="H59" i="7"/>
  <c r="L57" i="7"/>
  <c r="N57" i="7" s="1"/>
  <c r="P57" i="7" s="1"/>
  <c r="K57" i="7"/>
  <c r="I57" i="7"/>
  <c r="K56" i="7"/>
  <c r="I56" i="7"/>
  <c r="L56" i="7" s="1"/>
  <c r="N56" i="7" s="1"/>
  <c r="P56" i="7" s="1"/>
  <c r="K55" i="7"/>
  <c r="K59" i="7" s="1"/>
  <c r="I55" i="7"/>
  <c r="M50" i="7"/>
  <c r="J50" i="7"/>
  <c r="H50" i="7"/>
  <c r="L48" i="7"/>
  <c r="N48" i="7" s="1"/>
  <c r="P48" i="7" s="1"/>
  <c r="K48" i="7"/>
  <c r="I48" i="7"/>
  <c r="L47" i="7"/>
  <c r="N47" i="7" s="1"/>
  <c r="P47" i="7" s="1"/>
  <c r="K47" i="7"/>
  <c r="I47" i="7"/>
  <c r="K46" i="7"/>
  <c r="K50" i="7" s="1"/>
  <c r="I46" i="7"/>
  <c r="M44" i="7"/>
  <c r="J44" i="7"/>
  <c r="H44" i="7"/>
  <c r="K42" i="7"/>
  <c r="L42" i="7" s="1"/>
  <c r="N42" i="7" s="1"/>
  <c r="P42" i="7" s="1"/>
  <c r="I42" i="7"/>
  <c r="L41" i="7"/>
  <c r="N41" i="7" s="1"/>
  <c r="P41" i="7" s="1"/>
  <c r="K41" i="7"/>
  <c r="I41" i="7"/>
  <c r="K40" i="7"/>
  <c r="K44" i="7" s="1"/>
  <c r="I40" i="7"/>
  <c r="M38" i="7"/>
  <c r="J38" i="7"/>
  <c r="I38" i="7"/>
  <c r="H38" i="7"/>
  <c r="P36" i="7"/>
  <c r="K36" i="7"/>
  <c r="I36" i="7"/>
  <c r="L36" i="7" s="1"/>
  <c r="N36" i="7" s="1"/>
  <c r="K35" i="7"/>
  <c r="I35" i="7"/>
  <c r="L35" i="7" s="1"/>
  <c r="N35" i="7" s="1"/>
  <c r="P35" i="7" s="1"/>
  <c r="K34" i="7"/>
  <c r="K38" i="7" s="1"/>
  <c r="I34" i="7"/>
  <c r="L34" i="7" s="1"/>
  <c r="M32" i="7"/>
  <c r="K32" i="7"/>
  <c r="J32" i="7"/>
  <c r="H32" i="7"/>
  <c r="K30" i="7"/>
  <c r="L30" i="7" s="1"/>
  <c r="N30" i="7" s="1"/>
  <c r="P30" i="7" s="1"/>
  <c r="I30" i="7"/>
  <c r="K29" i="7"/>
  <c r="I29" i="7"/>
  <c r="L29" i="7" s="1"/>
  <c r="N29" i="7" s="1"/>
  <c r="P29" i="7" s="1"/>
  <c r="K28" i="7"/>
  <c r="I28" i="7"/>
  <c r="L28" i="7" s="1"/>
  <c r="N28" i="7" s="1"/>
  <c r="M26" i="7"/>
  <c r="J26" i="7"/>
  <c r="H26" i="7"/>
  <c r="P24" i="7"/>
  <c r="L24" i="7"/>
  <c r="N24" i="7" s="1"/>
  <c r="K24" i="7"/>
  <c r="I24" i="7"/>
  <c r="K23" i="7"/>
  <c r="K26" i="7" s="1"/>
  <c r="I23" i="7"/>
  <c r="L23" i="7" s="1"/>
  <c r="N23" i="7" s="1"/>
  <c r="P23" i="7" s="1"/>
  <c r="K22" i="7"/>
  <c r="I22" i="7"/>
  <c r="M20" i="7"/>
  <c r="J20" i="7"/>
  <c r="H20" i="7"/>
  <c r="K18" i="7"/>
  <c r="I18" i="7"/>
  <c r="L18" i="7" s="1"/>
  <c r="N18" i="7" s="1"/>
  <c r="P18" i="7" s="1"/>
  <c r="K17" i="7"/>
  <c r="I17" i="7"/>
  <c r="L17" i="7" s="1"/>
  <c r="N17" i="7" s="1"/>
  <c r="P17" i="7" s="1"/>
  <c r="N16" i="7"/>
  <c r="L16" i="7"/>
  <c r="K16" i="7"/>
  <c r="K20" i="7" s="1"/>
  <c r="I16" i="7"/>
  <c r="L232" i="6"/>
  <c r="L230" i="6"/>
  <c r="K230" i="6"/>
  <c r="J230" i="6"/>
  <c r="I230" i="6"/>
  <c r="I231" i="6" s="1"/>
  <c r="N229" i="6"/>
  <c r="N228" i="6"/>
  <c r="J228" i="6"/>
  <c r="L227" i="6"/>
  <c r="L231" i="6" s="1"/>
  <c r="K227" i="6"/>
  <c r="J227" i="6"/>
  <c r="J231" i="6" s="1"/>
  <c r="I227" i="6"/>
  <c r="N226" i="6"/>
  <c r="J226" i="6"/>
  <c r="N225" i="6"/>
  <c r="J225" i="6"/>
  <c r="N224" i="6"/>
  <c r="N227" i="6" s="1"/>
  <c r="J224" i="6"/>
  <c r="N223" i="6"/>
  <c r="J223" i="6"/>
  <c r="N221" i="6"/>
  <c r="L221" i="6"/>
  <c r="K221" i="6"/>
  <c r="K231" i="6" s="1"/>
  <c r="I221" i="6"/>
  <c r="N219" i="6"/>
  <c r="J219" i="6"/>
  <c r="J221" i="6" s="1"/>
  <c r="K215" i="6"/>
  <c r="I215" i="6"/>
  <c r="I216" i="6" s="1"/>
  <c r="L213" i="6"/>
  <c r="J213" i="6"/>
  <c r="J215" i="6" s="1"/>
  <c r="K212" i="6"/>
  <c r="J212" i="6"/>
  <c r="I212" i="6"/>
  <c r="L210" i="6"/>
  <c r="L212" i="6" s="1"/>
  <c r="J210" i="6"/>
  <c r="K208" i="6"/>
  <c r="I208" i="6"/>
  <c r="J206" i="6"/>
  <c r="L203" i="6"/>
  <c r="K203" i="6"/>
  <c r="K204" i="6" s="1"/>
  <c r="J203" i="6"/>
  <c r="I203" i="6"/>
  <c r="J201" i="6"/>
  <c r="L201" i="6" s="1"/>
  <c r="N201" i="6" s="1"/>
  <c r="N203" i="6" s="1"/>
  <c r="K200" i="6"/>
  <c r="I200" i="6"/>
  <c r="J198" i="6"/>
  <c r="J200" i="6" s="1"/>
  <c r="K196" i="6"/>
  <c r="I196" i="6"/>
  <c r="J194" i="6"/>
  <c r="K189" i="6"/>
  <c r="K190" i="6" s="1"/>
  <c r="I189" i="6"/>
  <c r="J187" i="6"/>
  <c r="J189" i="6" s="1"/>
  <c r="J190" i="6" s="1"/>
  <c r="K186" i="6"/>
  <c r="I186" i="6"/>
  <c r="J184" i="6"/>
  <c r="J186" i="6" s="1"/>
  <c r="K182" i="6"/>
  <c r="J182" i="6"/>
  <c r="I182" i="6"/>
  <c r="L180" i="6"/>
  <c r="L182" i="6" s="1"/>
  <c r="J180" i="6"/>
  <c r="K178" i="6"/>
  <c r="K177" i="6"/>
  <c r="I177" i="6"/>
  <c r="I178" i="6" s="1"/>
  <c r="J175" i="6"/>
  <c r="K174" i="6"/>
  <c r="J174" i="6"/>
  <c r="I174" i="6"/>
  <c r="L172" i="6"/>
  <c r="L174" i="6" s="1"/>
  <c r="J172" i="6"/>
  <c r="K170" i="6"/>
  <c r="I170" i="6"/>
  <c r="J168" i="6"/>
  <c r="L168" i="6" s="1"/>
  <c r="N168" i="6" s="1"/>
  <c r="N170" i="6" s="1"/>
  <c r="K166" i="6"/>
  <c r="K165" i="6"/>
  <c r="J165" i="6"/>
  <c r="I165" i="6"/>
  <c r="I166" i="6" s="1"/>
  <c r="L163" i="6"/>
  <c r="L165" i="6" s="1"/>
  <c r="J163" i="6"/>
  <c r="K162" i="6"/>
  <c r="I162" i="6"/>
  <c r="J160" i="6"/>
  <c r="L158" i="6"/>
  <c r="K158" i="6"/>
  <c r="I158" i="6"/>
  <c r="L156" i="6"/>
  <c r="N156" i="6" s="1"/>
  <c r="N158" i="6" s="1"/>
  <c r="J156" i="6"/>
  <c r="J158" i="6" s="1"/>
  <c r="K151" i="6"/>
  <c r="I151" i="6"/>
  <c r="J149" i="6"/>
  <c r="J151" i="6" s="1"/>
  <c r="K148" i="6"/>
  <c r="K152" i="6" s="1"/>
  <c r="I148" i="6"/>
  <c r="I152" i="6" s="1"/>
  <c r="J146" i="6"/>
  <c r="K144" i="6"/>
  <c r="I144" i="6"/>
  <c r="L142" i="6"/>
  <c r="J142" i="6"/>
  <c r="J144" i="6" s="1"/>
  <c r="J139" i="6"/>
  <c r="I139" i="6"/>
  <c r="K138" i="6"/>
  <c r="I138" i="6"/>
  <c r="L136" i="6"/>
  <c r="L138" i="6" s="1"/>
  <c r="J136" i="6"/>
  <c r="J138" i="6" s="1"/>
  <c r="K135" i="6"/>
  <c r="J135" i="6"/>
  <c r="I135" i="6"/>
  <c r="N133" i="6"/>
  <c r="N135" i="6" s="1"/>
  <c r="L133" i="6"/>
  <c r="L135" i="6" s="1"/>
  <c r="J133" i="6"/>
  <c r="K131" i="6"/>
  <c r="J131" i="6"/>
  <c r="I131" i="6"/>
  <c r="L129" i="6"/>
  <c r="J129" i="6"/>
  <c r="K126" i="6"/>
  <c r="I126" i="6"/>
  <c r="J124" i="6"/>
  <c r="J126" i="6" s="1"/>
  <c r="K120" i="6"/>
  <c r="J120" i="6"/>
  <c r="I120" i="6"/>
  <c r="I121" i="6" s="1"/>
  <c r="J118" i="6"/>
  <c r="L118" i="6" s="1"/>
  <c r="L117" i="6"/>
  <c r="K117" i="6"/>
  <c r="K121" i="6" s="1"/>
  <c r="J117" i="6"/>
  <c r="J121" i="6" s="1"/>
  <c r="I117" i="6"/>
  <c r="J115" i="6"/>
  <c r="L115" i="6" s="1"/>
  <c r="N115" i="6" s="1"/>
  <c r="N117" i="6" s="1"/>
  <c r="K113" i="6"/>
  <c r="I113" i="6"/>
  <c r="J111" i="6"/>
  <c r="J113" i="6" s="1"/>
  <c r="L108" i="6"/>
  <c r="K108" i="6"/>
  <c r="J108" i="6"/>
  <c r="I108" i="6"/>
  <c r="N106" i="6"/>
  <c r="N108" i="6" s="1"/>
  <c r="L106" i="6"/>
  <c r="J106" i="6"/>
  <c r="J103" i="6"/>
  <c r="K102" i="6"/>
  <c r="K103" i="6" s="1"/>
  <c r="J102" i="6"/>
  <c r="I102" i="6"/>
  <c r="L100" i="6"/>
  <c r="J100" i="6"/>
  <c r="K99" i="6"/>
  <c r="J99" i="6"/>
  <c r="I99" i="6"/>
  <c r="I103" i="6" s="1"/>
  <c r="L97" i="6"/>
  <c r="J97" i="6"/>
  <c r="K95" i="6"/>
  <c r="I95" i="6"/>
  <c r="J93" i="6"/>
  <c r="J95" i="6" s="1"/>
  <c r="K90" i="6"/>
  <c r="J90" i="6"/>
  <c r="N89" i="6"/>
  <c r="K89" i="6"/>
  <c r="J89" i="6"/>
  <c r="I89" i="6"/>
  <c r="I90" i="6" s="1"/>
  <c r="N87" i="6"/>
  <c r="J87" i="6"/>
  <c r="L87" i="6" s="1"/>
  <c r="L89" i="6" s="1"/>
  <c r="L86" i="6"/>
  <c r="K86" i="6"/>
  <c r="J86" i="6"/>
  <c r="I86" i="6"/>
  <c r="N84" i="6"/>
  <c r="N86" i="6" s="1"/>
  <c r="J84" i="6"/>
  <c r="L84" i="6" s="1"/>
  <c r="L82" i="6"/>
  <c r="K82" i="6"/>
  <c r="J82" i="6"/>
  <c r="I82" i="6"/>
  <c r="J80" i="6"/>
  <c r="L80" i="6" s="1"/>
  <c r="N80" i="6" s="1"/>
  <c r="N82" i="6" s="1"/>
  <c r="K76" i="6"/>
  <c r="K77" i="6" s="1"/>
  <c r="I76" i="6"/>
  <c r="I77" i="6" s="1"/>
  <c r="J74" i="6"/>
  <c r="J76" i="6" s="1"/>
  <c r="K73" i="6"/>
  <c r="J73" i="6"/>
  <c r="J77" i="6" s="1"/>
  <c r="I73" i="6"/>
  <c r="L71" i="6"/>
  <c r="L73" i="6" s="1"/>
  <c r="J71" i="6"/>
  <c r="K69" i="6"/>
  <c r="I69" i="6"/>
  <c r="L67" i="6"/>
  <c r="J67" i="6"/>
  <c r="J69" i="6" s="1"/>
  <c r="K63" i="6"/>
  <c r="K64" i="6" s="1"/>
  <c r="I63" i="6"/>
  <c r="L61" i="6"/>
  <c r="N61" i="6" s="1"/>
  <c r="N63" i="6" s="1"/>
  <c r="J61" i="6"/>
  <c r="J63" i="6" s="1"/>
  <c r="K60" i="6"/>
  <c r="J60" i="6"/>
  <c r="I60" i="6"/>
  <c r="I64" i="6" s="1"/>
  <c r="L58" i="6"/>
  <c r="N58" i="6" s="1"/>
  <c r="N60" i="6" s="1"/>
  <c r="J58" i="6"/>
  <c r="K56" i="6"/>
  <c r="I56" i="6"/>
  <c r="J54" i="6"/>
  <c r="L54" i="6" s="1"/>
  <c r="L56" i="6" s="1"/>
  <c r="K51" i="6"/>
  <c r="J51" i="6"/>
  <c r="K50" i="6"/>
  <c r="I50" i="6"/>
  <c r="J48" i="6"/>
  <c r="J50" i="6" s="1"/>
  <c r="K47" i="6"/>
  <c r="I47" i="6"/>
  <c r="L45" i="6"/>
  <c r="L47" i="6" s="1"/>
  <c r="J45" i="6"/>
  <c r="J47" i="6" s="1"/>
  <c r="K43" i="6"/>
  <c r="J43" i="6"/>
  <c r="I43" i="6"/>
  <c r="L41" i="6"/>
  <c r="L43" i="6" s="1"/>
  <c r="J41" i="6"/>
  <c r="K37" i="6"/>
  <c r="J37" i="6"/>
  <c r="I37" i="6"/>
  <c r="I38" i="6" s="1"/>
  <c r="N35" i="6"/>
  <c r="N37" i="6" s="1"/>
  <c r="J35" i="6"/>
  <c r="L35" i="6" s="1"/>
  <c r="L37" i="6" s="1"/>
  <c r="K34" i="6"/>
  <c r="K38" i="6" s="1"/>
  <c r="J34" i="6"/>
  <c r="I34" i="6"/>
  <c r="J32" i="6"/>
  <c r="L32" i="6" s="1"/>
  <c r="K30" i="6"/>
  <c r="I30" i="6"/>
  <c r="J28" i="6"/>
  <c r="K24" i="6"/>
  <c r="K25" i="6" s="1"/>
  <c r="J24" i="6"/>
  <c r="I24" i="6"/>
  <c r="I25" i="6" s="1"/>
  <c r="L22" i="6"/>
  <c r="L24" i="6" s="1"/>
  <c r="J22" i="6"/>
  <c r="K21" i="6"/>
  <c r="I21" i="6"/>
  <c r="L19" i="6"/>
  <c r="J19" i="6"/>
  <c r="J21" i="6" s="1"/>
  <c r="K17" i="6"/>
  <c r="I17" i="6"/>
  <c r="J15" i="6"/>
  <c r="J17" i="6" s="1"/>
  <c r="P126" i="20"/>
  <c r="P125" i="20"/>
  <c r="J124" i="20"/>
  <c r="L124" i="20" s="1"/>
  <c r="H124" i="20"/>
  <c r="P122" i="20"/>
  <c r="J121" i="20"/>
  <c r="L121" i="20" s="1"/>
  <c r="H121" i="20"/>
  <c r="P120" i="20"/>
  <c r="I119" i="20"/>
  <c r="G119" i="20"/>
  <c r="H117" i="20"/>
  <c r="J117" i="20" s="1"/>
  <c r="L117" i="20" s="1"/>
  <c r="J115" i="20"/>
  <c r="L115" i="20" s="1"/>
  <c r="F115" i="20"/>
  <c r="H115" i="20" s="1"/>
  <c r="F113" i="20"/>
  <c r="H113" i="20" s="1"/>
  <c r="J113" i="20" s="1"/>
  <c r="I107" i="20"/>
  <c r="G107" i="20"/>
  <c r="H106" i="20"/>
  <c r="J106" i="20" s="1"/>
  <c r="L106" i="20" s="1"/>
  <c r="F106" i="20"/>
  <c r="L105" i="20"/>
  <c r="J105" i="20"/>
  <c r="H105" i="20"/>
  <c r="F105" i="20"/>
  <c r="L104" i="20"/>
  <c r="J104" i="20"/>
  <c r="H104" i="20"/>
  <c r="F104" i="20"/>
  <c r="H103" i="20"/>
  <c r="J103" i="20" s="1"/>
  <c r="L103" i="20" s="1"/>
  <c r="F103" i="20"/>
  <c r="L102" i="20"/>
  <c r="J102" i="20"/>
  <c r="H102" i="20"/>
  <c r="F102" i="20"/>
  <c r="H101" i="20"/>
  <c r="J101" i="20" s="1"/>
  <c r="F101" i="20"/>
  <c r="L100" i="20"/>
  <c r="F100" i="20"/>
  <c r="H100" i="20" s="1"/>
  <c r="J100" i="20" s="1"/>
  <c r="I97" i="20"/>
  <c r="G97" i="20"/>
  <c r="F96" i="20"/>
  <c r="H96" i="20" s="1"/>
  <c r="J96" i="20" s="1"/>
  <c r="L96" i="20" s="1"/>
  <c r="H95" i="20"/>
  <c r="J95" i="20" s="1"/>
  <c r="L95" i="20" s="1"/>
  <c r="F95" i="20"/>
  <c r="F94" i="20"/>
  <c r="H94" i="20" s="1"/>
  <c r="J94" i="20" s="1"/>
  <c r="L94" i="20" s="1"/>
  <c r="F93" i="20"/>
  <c r="H93" i="20" s="1"/>
  <c r="J93" i="20" s="1"/>
  <c r="L93" i="20" s="1"/>
  <c r="J92" i="20"/>
  <c r="L92" i="20" s="1"/>
  <c r="F92" i="20"/>
  <c r="H92" i="20" s="1"/>
  <c r="H91" i="20"/>
  <c r="J91" i="20" s="1"/>
  <c r="L91" i="20" s="1"/>
  <c r="F91" i="20"/>
  <c r="F90" i="20"/>
  <c r="H90" i="20" s="1"/>
  <c r="I88" i="20"/>
  <c r="G88" i="20"/>
  <c r="J87" i="20"/>
  <c r="L87" i="20" s="1"/>
  <c r="H87" i="20"/>
  <c r="L86" i="20"/>
  <c r="J86" i="20"/>
  <c r="H86" i="20"/>
  <c r="J85" i="20"/>
  <c r="L85" i="20" s="1"/>
  <c r="H85" i="20"/>
  <c r="F84" i="20"/>
  <c r="H84" i="20" s="1"/>
  <c r="J84" i="20" s="1"/>
  <c r="L84" i="20" s="1"/>
  <c r="J83" i="20"/>
  <c r="L83" i="20" s="1"/>
  <c r="H83" i="20"/>
  <c r="F83" i="20"/>
  <c r="J82" i="20"/>
  <c r="L82" i="20" s="1"/>
  <c r="H82" i="20"/>
  <c r="F82" i="20"/>
  <c r="F81" i="20"/>
  <c r="H81" i="20" s="1"/>
  <c r="J81" i="20" s="1"/>
  <c r="I78" i="20"/>
  <c r="G78" i="20"/>
  <c r="J77" i="20"/>
  <c r="L77" i="20" s="1"/>
  <c r="H77" i="20"/>
  <c r="F77" i="20"/>
  <c r="H76" i="20"/>
  <c r="J76" i="20" s="1"/>
  <c r="L76" i="20" s="1"/>
  <c r="F76" i="20"/>
  <c r="L75" i="20"/>
  <c r="J75" i="20"/>
  <c r="H75" i="20"/>
  <c r="F75" i="20"/>
  <c r="H74" i="20"/>
  <c r="J74" i="20" s="1"/>
  <c r="L74" i="20" s="1"/>
  <c r="F74" i="20"/>
  <c r="F73" i="20"/>
  <c r="H73" i="20" s="1"/>
  <c r="J73" i="20" s="1"/>
  <c r="L73" i="20" s="1"/>
  <c r="J72" i="20"/>
  <c r="L72" i="20" s="1"/>
  <c r="H72" i="20"/>
  <c r="F72" i="20"/>
  <c r="F71" i="20"/>
  <c r="H71" i="20" s="1"/>
  <c r="I66" i="20"/>
  <c r="G66" i="20"/>
  <c r="G126" i="20" s="1"/>
  <c r="L64" i="20"/>
  <c r="J64" i="20"/>
  <c r="H64" i="20"/>
  <c r="H62" i="20"/>
  <c r="J62" i="20" s="1"/>
  <c r="L62" i="20" s="1"/>
  <c r="J60" i="20"/>
  <c r="F60" i="20"/>
  <c r="H60" i="20" s="1"/>
  <c r="H66" i="20" s="1"/>
  <c r="I54" i="20"/>
  <c r="G54" i="20"/>
  <c r="H53" i="20"/>
  <c r="J53" i="20" s="1"/>
  <c r="L53" i="20" s="1"/>
  <c r="F53" i="20"/>
  <c r="F52" i="20"/>
  <c r="H52" i="20" s="1"/>
  <c r="J52" i="20" s="1"/>
  <c r="L52" i="20" s="1"/>
  <c r="L51" i="20"/>
  <c r="J51" i="20"/>
  <c r="H51" i="20"/>
  <c r="F51" i="20"/>
  <c r="F50" i="20"/>
  <c r="H50" i="20" s="1"/>
  <c r="J50" i="20" s="1"/>
  <c r="L50" i="20" s="1"/>
  <c r="H49" i="20"/>
  <c r="J49" i="20" s="1"/>
  <c r="L49" i="20" s="1"/>
  <c r="F49" i="20"/>
  <c r="L48" i="20"/>
  <c r="J48" i="20"/>
  <c r="H48" i="20"/>
  <c r="F48" i="20"/>
  <c r="H47" i="20"/>
  <c r="F47" i="20"/>
  <c r="I44" i="20"/>
  <c r="G44" i="20"/>
  <c r="L43" i="20"/>
  <c r="F43" i="20"/>
  <c r="H43" i="20" s="1"/>
  <c r="J43" i="20" s="1"/>
  <c r="H42" i="20"/>
  <c r="J42" i="20" s="1"/>
  <c r="L42" i="20" s="1"/>
  <c r="F42" i="20"/>
  <c r="F41" i="20"/>
  <c r="H41" i="20" s="1"/>
  <c r="J41" i="20" s="1"/>
  <c r="L41" i="20" s="1"/>
  <c r="F40" i="20"/>
  <c r="H40" i="20" s="1"/>
  <c r="J40" i="20" s="1"/>
  <c r="L40" i="20" s="1"/>
  <c r="J39" i="20"/>
  <c r="L39" i="20" s="1"/>
  <c r="H39" i="20"/>
  <c r="F39" i="20"/>
  <c r="H38" i="20"/>
  <c r="J38" i="20" s="1"/>
  <c r="L38" i="20" s="1"/>
  <c r="L44" i="20" s="1"/>
  <c r="F38" i="20"/>
  <c r="L37" i="20"/>
  <c r="F37" i="20"/>
  <c r="H37" i="20" s="1"/>
  <c r="J37" i="20" s="1"/>
  <c r="I35" i="20"/>
  <c r="G35" i="20"/>
  <c r="F34" i="20"/>
  <c r="H34" i="20" s="1"/>
  <c r="J34" i="20" s="1"/>
  <c r="L34" i="20" s="1"/>
  <c r="F33" i="20"/>
  <c r="H33" i="20" s="1"/>
  <c r="J33" i="20" s="1"/>
  <c r="L33" i="20" s="1"/>
  <c r="J32" i="20"/>
  <c r="L32" i="20" s="1"/>
  <c r="H32" i="20"/>
  <c r="F32" i="20"/>
  <c r="J31" i="20"/>
  <c r="L31" i="20" s="1"/>
  <c r="H31" i="20"/>
  <c r="F31" i="20"/>
  <c r="F30" i="20"/>
  <c r="H30" i="20" s="1"/>
  <c r="J30" i="20" s="1"/>
  <c r="L30" i="20" s="1"/>
  <c r="J29" i="20"/>
  <c r="L29" i="20" s="1"/>
  <c r="H29" i="20"/>
  <c r="F29" i="20"/>
  <c r="F28" i="20"/>
  <c r="H28" i="20" s="1"/>
  <c r="I25" i="20"/>
  <c r="G25" i="20"/>
  <c r="F24" i="20"/>
  <c r="H24" i="20" s="1"/>
  <c r="J24" i="20" s="1"/>
  <c r="L24" i="20" s="1"/>
  <c r="J23" i="20"/>
  <c r="L23" i="20" s="1"/>
  <c r="H23" i="20"/>
  <c r="F23" i="20"/>
  <c r="H22" i="20"/>
  <c r="J22" i="20" s="1"/>
  <c r="L22" i="20" s="1"/>
  <c r="F22" i="20"/>
  <c r="F21" i="20"/>
  <c r="H21" i="20" s="1"/>
  <c r="J21" i="20" s="1"/>
  <c r="L21" i="20" s="1"/>
  <c r="J20" i="20"/>
  <c r="L20" i="20" s="1"/>
  <c r="H20" i="20"/>
  <c r="F20" i="20"/>
  <c r="H19" i="20"/>
  <c r="J19" i="20" s="1"/>
  <c r="L19" i="20" s="1"/>
  <c r="F19" i="20"/>
  <c r="L18" i="20"/>
  <c r="J18" i="20"/>
  <c r="F18" i="20"/>
  <c r="H18" i="20" s="1"/>
  <c r="H25" i="20" s="1"/>
  <c r="H113" i="19"/>
  <c r="J113" i="19" s="1"/>
  <c r="H112" i="19"/>
  <c r="J112" i="19" s="1"/>
  <c r="H110" i="19"/>
  <c r="J110" i="19" s="1"/>
  <c r="G104" i="19"/>
  <c r="G115" i="19" s="1"/>
  <c r="F104" i="19"/>
  <c r="J103" i="19"/>
  <c r="H103" i="19"/>
  <c r="H102" i="19"/>
  <c r="J102" i="19" s="1"/>
  <c r="H101" i="19"/>
  <c r="J101" i="19" s="1"/>
  <c r="H100" i="19"/>
  <c r="J100" i="19" s="1"/>
  <c r="H99" i="19"/>
  <c r="J99" i="19" s="1"/>
  <c r="J98" i="19"/>
  <c r="H98" i="19"/>
  <c r="J97" i="19"/>
  <c r="H97" i="19"/>
  <c r="G94" i="19"/>
  <c r="F94" i="19"/>
  <c r="H93" i="19"/>
  <c r="J93" i="19" s="1"/>
  <c r="H92" i="19"/>
  <c r="J92" i="19" s="1"/>
  <c r="J91" i="19"/>
  <c r="H91" i="19"/>
  <c r="J90" i="19"/>
  <c r="H90" i="19"/>
  <c r="H89" i="19"/>
  <c r="J89" i="19" s="1"/>
  <c r="J88" i="19"/>
  <c r="H88" i="19"/>
  <c r="H87" i="19"/>
  <c r="H94" i="19" s="1"/>
  <c r="G85" i="19"/>
  <c r="F85" i="19"/>
  <c r="J84" i="19"/>
  <c r="H84" i="19"/>
  <c r="H83" i="19"/>
  <c r="J83" i="19" s="1"/>
  <c r="H82" i="19"/>
  <c r="J82" i="19" s="1"/>
  <c r="J81" i="19"/>
  <c r="H81" i="19"/>
  <c r="H80" i="19"/>
  <c r="J80" i="19" s="1"/>
  <c r="J79" i="19"/>
  <c r="H79" i="19"/>
  <c r="H85" i="19" s="1"/>
  <c r="J78" i="19"/>
  <c r="J85" i="19" s="1"/>
  <c r="H78" i="19"/>
  <c r="G74" i="19"/>
  <c r="F74" i="19"/>
  <c r="H73" i="19"/>
  <c r="J73" i="19" s="1"/>
  <c r="H72" i="19"/>
  <c r="J72" i="19" s="1"/>
  <c r="J71" i="19"/>
  <c r="H71" i="19"/>
  <c r="J70" i="19"/>
  <c r="H70" i="19"/>
  <c r="H69" i="19"/>
  <c r="J69" i="19" s="1"/>
  <c r="H68" i="19"/>
  <c r="J68" i="19" s="1"/>
  <c r="H67" i="19"/>
  <c r="J67" i="19" s="1"/>
  <c r="J74" i="19" s="1"/>
  <c r="H60" i="19"/>
  <c r="J60" i="19" s="1"/>
  <c r="J59" i="19"/>
  <c r="H59" i="19"/>
  <c r="J57" i="19"/>
  <c r="H57" i="19"/>
  <c r="G53" i="19"/>
  <c r="F53" i="19"/>
  <c r="H52" i="19"/>
  <c r="J52" i="19" s="1"/>
  <c r="H51" i="19"/>
  <c r="J51" i="19" s="1"/>
  <c r="J50" i="19"/>
  <c r="H50" i="19"/>
  <c r="J49" i="19"/>
  <c r="H49" i="19"/>
  <c r="H48" i="19"/>
  <c r="J48" i="19" s="1"/>
  <c r="H47" i="19"/>
  <c r="J47" i="19" s="1"/>
  <c r="H46" i="19"/>
  <c r="G43" i="19"/>
  <c r="F43" i="19"/>
  <c r="J42" i="19"/>
  <c r="H42" i="19"/>
  <c r="H41" i="19"/>
  <c r="J41" i="19" s="1"/>
  <c r="J40" i="19"/>
  <c r="H40" i="19"/>
  <c r="H39" i="19"/>
  <c r="J39" i="19" s="1"/>
  <c r="H38" i="19"/>
  <c r="J38" i="19" s="1"/>
  <c r="J37" i="19"/>
  <c r="H37" i="19"/>
  <c r="H43" i="19" s="1"/>
  <c r="J36" i="19"/>
  <c r="H36" i="19"/>
  <c r="G34" i="19"/>
  <c r="F34" i="19"/>
  <c r="J33" i="19"/>
  <c r="H33" i="19"/>
  <c r="H32" i="19"/>
  <c r="J32" i="19" s="1"/>
  <c r="J31" i="19"/>
  <c r="H31" i="19"/>
  <c r="J30" i="19"/>
  <c r="H30" i="19"/>
  <c r="H29" i="19"/>
  <c r="H28" i="19"/>
  <c r="J28" i="19" s="1"/>
  <c r="H27" i="19"/>
  <c r="J27" i="19" s="1"/>
  <c r="G23" i="19"/>
  <c r="F23" i="19"/>
  <c r="J22" i="19"/>
  <c r="H22" i="19"/>
  <c r="H21" i="19"/>
  <c r="J21" i="19" s="1"/>
  <c r="H20" i="19"/>
  <c r="J20" i="19" s="1"/>
  <c r="H19" i="19"/>
  <c r="J19" i="19" s="1"/>
  <c r="H18" i="19"/>
  <c r="J18" i="19" s="1"/>
  <c r="J17" i="19"/>
  <c r="H17" i="19"/>
  <c r="J16" i="19"/>
  <c r="H16" i="19"/>
  <c r="P126" i="30"/>
  <c r="P125" i="30"/>
  <c r="J124" i="30"/>
  <c r="L124" i="30" s="1"/>
  <c r="H124" i="30"/>
  <c r="F121" i="30"/>
  <c r="H121" i="30" s="1"/>
  <c r="J121" i="30" s="1"/>
  <c r="L121" i="30" s="1"/>
  <c r="I119" i="30"/>
  <c r="G119" i="30"/>
  <c r="H117" i="30"/>
  <c r="J117" i="30" s="1"/>
  <c r="L117" i="30" s="1"/>
  <c r="F117" i="30"/>
  <c r="F115" i="30"/>
  <c r="H115" i="30" s="1"/>
  <c r="J115" i="30" s="1"/>
  <c r="L115" i="30" s="1"/>
  <c r="J113" i="30"/>
  <c r="L113" i="30" s="1"/>
  <c r="H113" i="30"/>
  <c r="F113" i="30"/>
  <c r="I107" i="30"/>
  <c r="G107" i="30"/>
  <c r="G126" i="30" s="1"/>
  <c r="F106" i="30"/>
  <c r="H106" i="30" s="1"/>
  <c r="J106" i="30" s="1"/>
  <c r="L106" i="30" s="1"/>
  <c r="J105" i="30"/>
  <c r="L105" i="30" s="1"/>
  <c r="F105" i="30"/>
  <c r="H105" i="30" s="1"/>
  <c r="H104" i="30"/>
  <c r="J104" i="30" s="1"/>
  <c r="L104" i="30" s="1"/>
  <c r="F104" i="30"/>
  <c r="J103" i="30"/>
  <c r="L103" i="30" s="1"/>
  <c r="H103" i="30"/>
  <c r="F103" i="30"/>
  <c r="J102" i="30"/>
  <c r="L102" i="30" s="1"/>
  <c r="F102" i="30"/>
  <c r="H102" i="30" s="1"/>
  <c r="L101" i="30"/>
  <c r="H101" i="30"/>
  <c r="J101" i="30" s="1"/>
  <c r="F101" i="30"/>
  <c r="F100" i="30"/>
  <c r="H100" i="30" s="1"/>
  <c r="I97" i="30"/>
  <c r="G97" i="30"/>
  <c r="H96" i="30"/>
  <c r="J96" i="30" s="1"/>
  <c r="L96" i="30" s="1"/>
  <c r="F96" i="30"/>
  <c r="H95" i="30"/>
  <c r="J95" i="30" s="1"/>
  <c r="L95" i="30" s="1"/>
  <c r="F95" i="30"/>
  <c r="F94" i="30"/>
  <c r="H94" i="30" s="1"/>
  <c r="J94" i="30" s="1"/>
  <c r="L94" i="30" s="1"/>
  <c r="J93" i="30"/>
  <c r="L93" i="30" s="1"/>
  <c r="H93" i="30"/>
  <c r="F93" i="30"/>
  <c r="F92" i="30"/>
  <c r="H92" i="30" s="1"/>
  <c r="J92" i="30" s="1"/>
  <c r="L92" i="30" s="1"/>
  <c r="L91" i="30"/>
  <c r="H91" i="30"/>
  <c r="J91" i="30" s="1"/>
  <c r="F91" i="30"/>
  <c r="H90" i="30"/>
  <c r="F90" i="30"/>
  <c r="I88" i="30"/>
  <c r="G88" i="30"/>
  <c r="J87" i="30"/>
  <c r="L87" i="30" s="1"/>
  <c r="H87" i="30"/>
  <c r="F87" i="30"/>
  <c r="F86" i="30"/>
  <c r="H86" i="30" s="1"/>
  <c r="J86" i="30" s="1"/>
  <c r="L86" i="30" s="1"/>
  <c r="F85" i="30"/>
  <c r="H85" i="30" s="1"/>
  <c r="J85" i="30" s="1"/>
  <c r="L85" i="30" s="1"/>
  <c r="H84" i="30"/>
  <c r="J84" i="30" s="1"/>
  <c r="L84" i="30" s="1"/>
  <c r="F84" i="30"/>
  <c r="F83" i="30"/>
  <c r="H83" i="30" s="1"/>
  <c r="J83" i="30" s="1"/>
  <c r="L83" i="30" s="1"/>
  <c r="F82" i="30"/>
  <c r="H82" i="30" s="1"/>
  <c r="J82" i="30" s="1"/>
  <c r="L82" i="30" s="1"/>
  <c r="H81" i="30"/>
  <c r="F81" i="30"/>
  <c r="I78" i="30"/>
  <c r="G78" i="30"/>
  <c r="J77" i="30"/>
  <c r="L77" i="30" s="1"/>
  <c r="H77" i="30"/>
  <c r="F77" i="30"/>
  <c r="F76" i="30"/>
  <c r="H76" i="30" s="1"/>
  <c r="J76" i="30" s="1"/>
  <c r="L76" i="30" s="1"/>
  <c r="L75" i="30"/>
  <c r="H75" i="30"/>
  <c r="J75" i="30" s="1"/>
  <c r="F75" i="30"/>
  <c r="H74" i="30"/>
  <c r="J74" i="30" s="1"/>
  <c r="L74" i="30" s="1"/>
  <c r="F74" i="30"/>
  <c r="L73" i="30"/>
  <c r="H73" i="30"/>
  <c r="J73" i="30" s="1"/>
  <c r="F73" i="30"/>
  <c r="L72" i="30"/>
  <c r="H72" i="30"/>
  <c r="J72" i="30" s="1"/>
  <c r="F72" i="30"/>
  <c r="J71" i="30"/>
  <c r="H71" i="30"/>
  <c r="F71" i="30"/>
  <c r="I66" i="30"/>
  <c r="G66" i="30"/>
  <c r="J64" i="30"/>
  <c r="L64" i="30" s="1"/>
  <c r="H64" i="30"/>
  <c r="F64" i="30"/>
  <c r="J62" i="30"/>
  <c r="L62" i="30" s="1"/>
  <c r="F62" i="30"/>
  <c r="H62" i="30" s="1"/>
  <c r="H60" i="30"/>
  <c r="F60" i="30"/>
  <c r="I54" i="30"/>
  <c r="G54" i="30"/>
  <c r="F53" i="30"/>
  <c r="H53" i="30" s="1"/>
  <c r="J53" i="30" s="1"/>
  <c r="L53" i="30" s="1"/>
  <c r="J52" i="30"/>
  <c r="L52" i="30" s="1"/>
  <c r="H52" i="30"/>
  <c r="F52" i="30"/>
  <c r="F51" i="30"/>
  <c r="H51" i="30" s="1"/>
  <c r="J51" i="30" s="1"/>
  <c r="L51" i="30" s="1"/>
  <c r="L50" i="30"/>
  <c r="H50" i="30"/>
  <c r="J50" i="30" s="1"/>
  <c r="F50" i="30"/>
  <c r="H49" i="30"/>
  <c r="F49" i="30"/>
  <c r="L48" i="30"/>
  <c r="H48" i="30"/>
  <c r="J48" i="30" s="1"/>
  <c r="F48" i="30"/>
  <c r="L47" i="30"/>
  <c r="H47" i="30"/>
  <c r="J47" i="30" s="1"/>
  <c r="F47" i="30"/>
  <c r="I44" i="30"/>
  <c r="G44" i="30"/>
  <c r="F43" i="30"/>
  <c r="H43" i="30" s="1"/>
  <c r="J43" i="30" s="1"/>
  <c r="L43" i="30" s="1"/>
  <c r="H42" i="30"/>
  <c r="J42" i="30" s="1"/>
  <c r="L42" i="30" s="1"/>
  <c r="F42" i="30"/>
  <c r="F41" i="30"/>
  <c r="H41" i="30" s="1"/>
  <c r="J41" i="30" s="1"/>
  <c r="L41" i="30" s="1"/>
  <c r="F40" i="30"/>
  <c r="H40" i="30" s="1"/>
  <c r="J40" i="30" s="1"/>
  <c r="L40" i="30" s="1"/>
  <c r="H39" i="30"/>
  <c r="J39" i="30" s="1"/>
  <c r="L39" i="30" s="1"/>
  <c r="F39" i="30"/>
  <c r="L38" i="30"/>
  <c r="J38" i="30"/>
  <c r="F38" i="30"/>
  <c r="H38" i="30" s="1"/>
  <c r="F37" i="30"/>
  <c r="H37" i="30" s="1"/>
  <c r="I35" i="30"/>
  <c r="G35" i="30"/>
  <c r="H34" i="30"/>
  <c r="J34" i="30" s="1"/>
  <c r="L34" i="30" s="1"/>
  <c r="F34" i="30"/>
  <c r="H33" i="30"/>
  <c r="J33" i="30" s="1"/>
  <c r="L33" i="30" s="1"/>
  <c r="F33" i="30"/>
  <c r="H32" i="30"/>
  <c r="J32" i="30" s="1"/>
  <c r="L32" i="30" s="1"/>
  <c r="F32" i="30"/>
  <c r="F31" i="30"/>
  <c r="H31" i="30" s="1"/>
  <c r="J31" i="30" s="1"/>
  <c r="L31" i="30" s="1"/>
  <c r="L30" i="30"/>
  <c r="J30" i="30"/>
  <c r="H30" i="30"/>
  <c r="F30" i="30"/>
  <c r="F29" i="30"/>
  <c r="H29" i="30" s="1"/>
  <c r="J29" i="30" s="1"/>
  <c r="L29" i="30" s="1"/>
  <c r="H28" i="30"/>
  <c r="J28" i="30" s="1"/>
  <c r="F28" i="30"/>
  <c r="I25" i="30"/>
  <c r="G25" i="30"/>
  <c r="H24" i="30"/>
  <c r="J24" i="30" s="1"/>
  <c r="L24" i="30" s="1"/>
  <c r="F24" i="30"/>
  <c r="F23" i="30"/>
  <c r="H23" i="30" s="1"/>
  <c r="J23" i="30" s="1"/>
  <c r="L23" i="30" s="1"/>
  <c r="J22" i="30"/>
  <c r="L22" i="30" s="1"/>
  <c r="F22" i="30"/>
  <c r="H22" i="30" s="1"/>
  <c r="H21" i="30"/>
  <c r="J21" i="30" s="1"/>
  <c r="L21" i="30" s="1"/>
  <c r="F21" i="30"/>
  <c r="F20" i="30"/>
  <c r="H20" i="30" s="1"/>
  <c r="J20" i="30" s="1"/>
  <c r="L20" i="30" s="1"/>
  <c r="J19" i="30"/>
  <c r="L19" i="30" s="1"/>
  <c r="F19" i="30"/>
  <c r="H19" i="30" s="1"/>
  <c r="L18" i="30"/>
  <c r="J18" i="30"/>
  <c r="H18" i="30"/>
  <c r="F18" i="30"/>
  <c r="G112" i="31"/>
  <c r="F112" i="31"/>
  <c r="J111" i="31"/>
  <c r="H111" i="31"/>
  <c r="J110" i="31"/>
  <c r="H110" i="31"/>
  <c r="J109" i="31"/>
  <c r="H109" i="31"/>
  <c r="G103" i="31"/>
  <c r="F103" i="31"/>
  <c r="J102" i="31"/>
  <c r="H102" i="31"/>
  <c r="J101" i="31"/>
  <c r="H101" i="31"/>
  <c r="J100" i="31"/>
  <c r="H100" i="31"/>
  <c r="J99" i="31"/>
  <c r="H99" i="31"/>
  <c r="J98" i="31"/>
  <c r="H98" i="31"/>
  <c r="J97" i="31"/>
  <c r="H97" i="31"/>
  <c r="J96" i="31"/>
  <c r="H96" i="31"/>
  <c r="H103" i="31" s="1"/>
  <c r="J93" i="31"/>
  <c r="G93" i="31"/>
  <c r="F93" i="31"/>
  <c r="J92" i="31"/>
  <c r="H92" i="31"/>
  <c r="J91" i="31"/>
  <c r="H91" i="31"/>
  <c r="J90" i="31"/>
  <c r="H90" i="31"/>
  <c r="J89" i="31"/>
  <c r="H89" i="31"/>
  <c r="J88" i="31"/>
  <c r="H88" i="31"/>
  <c r="J87" i="31"/>
  <c r="H87" i="31"/>
  <c r="J86" i="31"/>
  <c r="H86" i="31"/>
  <c r="H93" i="31" s="1"/>
  <c r="G84" i="31"/>
  <c r="F84" i="31"/>
  <c r="J83" i="31"/>
  <c r="H83" i="31"/>
  <c r="J82" i="31"/>
  <c r="H82" i="31"/>
  <c r="J81" i="31"/>
  <c r="H81" i="31"/>
  <c r="J80" i="31"/>
  <c r="H80" i="31"/>
  <c r="J79" i="31"/>
  <c r="H79" i="31"/>
  <c r="J78" i="31"/>
  <c r="H78" i="31"/>
  <c r="J77" i="31"/>
  <c r="J84" i="31" s="1"/>
  <c r="H77" i="31"/>
  <c r="H84" i="31" s="1"/>
  <c r="G73" i="31"/>
  <c r="F73" i="31"/>
  <c r="J72" i="31"/>
  <c r="H72" i="31"/>
  <c r="J71" i="31"/>
  <c r="H71" i="31"/>
  <c r="J70" i="31"/>
  <c r="H70" i="31"/>
  <c r="J69" i="31"/>
  <c r="H69" i="31"/>
  <c r="J68" i="31"/>
  <c r="H68" i="31"/>
  <c r="J67" i="31"/>
  <c r="H67" i="31"/>
  <c r="J66" i="31"/>
  <c r="J73" i="31" s="1"/>
  <c r="H66" i="31"/>
  <c r="H73" i="31" s="1"/>
  <c r="J59" i="31"/>
  <c r="H59" i="31"/>
  <c r="J58" i="31"/>
  <c r="H58" i="31"/>
  <c r="J57" i="31"/>
  <c r="H57" i="31"/>
  <c r="G53" i="31"/>
  <c r="F53" i="31"/>
  <c r="J52" i="31"/>
  <c r="H52" i="31"/>
  <c r="J51" i="31"/>
  <c r="H51" i="31"/>
  <c r="J50" i="31"/>
  <c r="H50" i="31"/>
  <c r="J49" i="31"/>
  <c r="H49" i="31"/>
  <c r="J48" i="31"/>
  <c r="H48" i="31"/>
  <c r="J47" i="31"/>
  <c r="H47" i="31"/>
  <c r="J46" i="31"/>
  <c r="J53" i="31" s="1"/>
  <c r="H46" i="31"/>
  <c r="H53" i="31" s="1"/>
  <c r="G43" i="31"/>
  <c r="F43" i="31"/>
  <c r="J42" i="31"/>
  <c r="H42" i="31"/>
  <c r="J41" i="31"/>
  <c r="H41" i="31"/>
  <c r="J40" i="31"/>
  <c r="H40" i="31"/>
  <c r="J39" i="31"/>
  <c r="H39" i="31"/>
  <c r="J38" i="31"/>
  <c r="H38" i="31"/>
  <c r="J37" i="31"/>
  <c r="H37" i="31"/>
  <c r="J36" i="31"/>
  <c r="H36" i="31"/>
  <c r="G34" i="31"/>
  <c r="F34" i="31"/>
  <c r="H33" i="31"/>
  <c r="J33" i="31" s="1"/>
  <c r="J32" i="31"/>
  <c r="H32" i="31"/>
  <c r="J31" i="31"/>
  <c r="H31" i="31"/>
  <c r="H30" i="31"/>
  <c r="J30" i="31" s="1"/>
  <c r="J29" i="31"/>
  <c r="H29" i="31"/>
  <c r="J28" i="31"/>
  <c r="H28" i="31"/>
  <c r="H27" i="31"/>
  <c r="H34" i="31" s="1"/>
  <c r="G23" i="31"/>
  <c r="F23" i="31"/>
  <c r="J22" i="31"/>
  <c r="H22" i="31"/>
  <c r="J21" i="31"/>
  <c r="H21" i="31"/>
  <c r="J20" i="31"/>
  <c r="H20" i="31"/>
  <c r="H19" i="31"/>
  <c r="J19" i="31" s="1"/>
  <c r="J18" i="31"/>
  <c r="H18" i="31"/>
  <c r="J17" i="31"/>
  <c r="H17" i="31"/>
  <c r="J16" i="31"/>
  <c r="H16" i="31"/>
  <c r="G272" i="32"/>
  <c r="F272" i="32"/>
  <c r="H270" i="32"/>
  <c r="J270" i="32" s="1"/>
  <c r="J268" i="32"/>
  <c r="H268" i="32"/>
  <c r="J266" i="32"/>
  <c r="H266" i="32"/>
  <c r="H264" i="32"/>
  <c r="J264" i="32" s="1"/>
  <c r="J263" i="32"/>
  <c r="H263" i="32"/>
  <c r="J261" i="32"/>
  <c r="H261" i="32"/>
  <c r="H260" i="32"/>
  <c r="J260" i="32" s="1"/>
  <c r="J259" i="32"/>
  <c r="H259" i="32"/>
  <c r="H256" i="32"/>
  <c r="H254" i="32"/>
  <c r="J254" i="32" s="1"/>
  <c r="H253" i="32"/>
  <c r="J253" i="32" s="1"/>
  <c r="H252" i="32"/>
  <c r="J252" i="32" s="1"/>
  <c r="H250" i="32"/>
  <c r="J250" i="32" s="1"/>
  <c r="J249" i="32"/>
  <c r="H249" i="32"/>
  <c r="H247" i="32"/>
  <c r="J247" i="32" s="1"/>
  <c r="H246" i="32"/>
  <c r="J246" i="32" s="1"/>
  <c r="J245" i="32"/>
  <c r="H245" i="32"/>
  <c r="H244" i="32"/>
  <c r="J244" i="32" s="1"/>
  <c r="H243" i="32"/>
  <c r="J243" i="32" s="1"/>
  <c r="J242" i="32"/>
  <c r="H242" i="32"/>
  <c r="H241" i="32"/>
  <c r="J241" i="32" s="1"/>
  <c r="H240" i="32"/>
  <c r="J240" i="32" s="1"/>
  <c r="J237" i="32"/>
  <c r="H237" i="32"/>
  <c r="H236" i="32"/>
  <c r="J236" i="32" s="1"/>
  <c r="H235" i="32"/>
  <c r="J235" i="32" s="1"/>
  <c r="J234" i="32"/>
  <c r="H234" i="32"/>
  <c r="H233" i="32"/>
  <c r="J233" i="32" s="1"/>
  <c r="H232" i="32"/>
  <c r="J232" i="32" s="1"/>
  <c r="H231" i="32"/>
  <c r="J231" i="32" s="1"/>
  <c r="H230" i="32"/>
  <c r="J230" i="32" s="1"/>
  <c r="H225" i="32"/>
  <c r="J225" i="32" s="1"/>
  <c r="J223" i="32"/>
  <c r="H223" i="32"/>
  <c r="H222" i="32"/>
  <c r="J222" i="32" s="1"/>
  <c r="H221" i="32"/>
  <c r="J221" i="32" s="1"/>
  <c r="J217" i="32"/>
  <c r="H217" i="32"/>
  <c r="H216" i="32"/>
  <c r="J216" i="32" s="1"/>
  <c r="H215" i="32"/>
  <c r="J215" i="32" s="1"/>
  <c r="J212" i="32"/>
  <c r="H212" i="32"/>
  <c r="H210" i="32"/>
  <c r="J210" i="32" s="1"/>
  <c r="H209" i="32"/>
  <c r="J209" i="32" s="1"/>
  <c r="J208" i="32"/>
  <c r="H208" i="32"/>
  <c r="H205" i="32"/>
  <c r="J205" i="32" s="1"/>
  <c r="H204" i="32"/>
  <c r="J204" i="32" s="1"/>
  <c r="J203" i="32"/>
  <c r="H203" i="32"/>
  <c r="H202" i="32"/>
  <c r="J202" i="32" s="1"/>
  <c r="H197" i="32"/>
  <c r="J197" i="32" s="1"/>
  <c r="H196" i="32"/>
  <c r="J196" i="32" s="1"/>
  <c r="H192" i="32"/>
  <c r="J192" i="32" s="1"/>
  <c r="H190" i="32"/>
  <c r="J190" i="32" s="1"/>
  <c r="J189" i="32"/>
  <c r="H189" i="32"/>
  <c r="H188" i="32"/>
  <c r="J188" i="32" s="1"/>
  <c r="H187" i="32"/>
  <c r="J187" i="32" s="1"/>
  <c r="J186" i="32"/>
  <c r="H186" i="32"/>
  <c r="H183" i="32"/>
  <c r="J183" i="32" s="1"/>
  <c r="H182" i="32"/>
  <c r="J182" i="32" s="1"/>
  <c r="J181" i="32"/>
  <c r="H181" i="32"/>
  <c r="H180" i="32"/>
  <c r="J180" i="32" s="1"/>
  <c r="H179" i="32"/>
  <c r="J179" i="32" s="1"/>
  <c r="H176" i="32"/>
  <c r="J176" i="32" s="1"/>
  <c r="H174" i="32"/>
  <c r="J174" i="32" s="1"/>
  <c r="J173" i="32"/>
  <c r="H173" i="32"/>
  <c r="J172" i="32"/>
  <c r="H172" i="32"/>
  <c r="H170" i="32"/>
  <c r="J170" i="32" s="1"/>
  <c r="H169" i="32"/>
  <c r="J169" i="32" s="1"/>
  <c r="J168" i="32"/>
  <c r="H168" i="32"/>
  <c r="H167" i="32"/>
  <c r="J167" i="32" s="1"/>
  <c r="H166" i="32"/>
  <c r="J166" i="32" s="1"/>
  <c r="J161" i="32"/>
  <c r="H161" i="32"/>
  <c r="H160" i="32"/>
  <c r="J160" i="32" s="1"/>
  <c r="H158" i="32"/>
  <c r="J158" i="32" s="1"/>
  <c r="H157" i="32"/>
  <c r="J157" i="32" s="1"/>
  <c r="H156" i="32"/>
  <c r="J156" i="32" s="1"/>
  <c r="J155" i="32"/>
  <c r="H155" i="32"/>
  <c r="J154" i="32"/>
  <c r="H154" i="32"/>
  <c r="H153" i="32"/>
  <c r="J153" i="32" s="1"/>
  <c r="H152" i="32"/>
  <c r="J152" i="32" s="1"/>
  <c r="J151" i="32"/>
  <c r="H151" i="32"/>
  <c r="H148" i="32"/>
  <c r="J148" i="32" s="1"/>
  <c r="H147" i="32"/>
  <c r="J147" i="32" s="1"/>
  <c r="J146" i="32"/>
  <c r="H146" i="32"/>
  <c r="H145" i="32"/>
  <c r="J145" i="32" s="1"/>
  <c r="H144" i="32"/>
  <c r="J144" i="32" s="1"/>
  <c r="H143" i="32"/>
  <c r="J143" i="32" s="1"/>
  <c r="H142" i="32"/>
  <c r="J142" i="32" s="1"/>
  <c r="J141" i="32"/>
  <c r="H141" i="32"/>
  <c r="J137" i="32"/>
  <c r="H137" i="32"/>
  <c r="H136" i="32"/>
  <c r="J136" i="32" s="1"/>
  <c r="H135" i="32"/>
  <c r="J135" i="32" s="1"/>
  <c r="J134" i="32"/>
  <c r="H134" i="32"/>
  <c r="H133" i="32"/>
  <c r="J133" i="32" s="1"/>
  <c r="H132" i="32"/>
  <c r="J132" i="32" s="1"/>
  <c r="J131" i="32"/>
  <c r="H131" i="32"/>
  <c r="H130" i="32"/>
  <c r="J130" i="32" s="1"/>
  <c r="H127" i="32"/>
  <c r="J127" i="32" s="1"/>
  <c r="H126" i="32"/>
  <c r="J126" i="32" s="1"/>
  <c r="H125" i="32"/>
  <c r="J125" i="32" s="1"/>
  <c r="J124" i="32"/>
  <c r="H124" i="32"/>
  <c r="J123" i="32"/>
  <c r="H123" i="32"/>
  <c r="H122" i="32"/>
  <c r="J122" i="32" s="1"/>
  <c r="H121" i="32"/>
  <c r="J121" i="32" s="1"/>
  <c r="J120" i="32"/>
  <c r="H120" i="32"/>
  <c r="H116" i="32"/>
  <c r="J116" i="32" s="1"/>
  <c r="H115" i="32"/>
  <c r="J115" i="32" s="1"/>
  <c r="J114" i="32"/>
  <c r="H114" i="32"/>
  <c r="H113" i="32"/>
  <c r="J113" i="32" s="1"/>
  <c r="H112" i="32"/>
  <c r="J112" i="32" s="1"/>
  <c r="H111" i="32"/>
  <c r="J111" i="32" s="1"/>
  <c r="H108" i="32"/>
  <c r="J108" i="32" s="1"/>
  <c r="J107" i="32"/>
  <c r="H107" i="32"/>
  <c r="J106" i="32"/>
  <c r="H106" i="32"/>
  <c r="H105" i="32"/>
  <c r="J105" i="32" s="1"/>
  <c r="H104" i="32"/>
  <c r="J104" i="32" s="1"/>
  <c r="J103" i="32"/>
  <c r="H103" i="32"/>
  <c r="H102" i="32"/>
  <c r="J102" i="32" s="1"/>
  <c r="H101" i="32"/>
  <c r="J101" i="32" s="1"/>
  <c r="J98" i="32"/>
  <c r="H98" i="32"/>
  <c r="H97" i="32"/>
  <c r="J97" i="32" s="1"/>
  <c r="H96" i="32"/>
  <c r="J96" i="32" s="1"/>
  <c r="H95" i="32"/>
  <c r="J95" i="32" s="1"/>
  <c r="H94" i="32"/>
  <c r="J94" i="32" s="1"/>
  <c r="J93" i="32"/>
  <c r="H93" i="32"/>
  <c r="J92" i="32"/>
  <c r="H92" i="32"/>
  <c r="H91" i="32"/>
  <c r="J91" i="32" s="1"/>
  <c r="H86" i="32"/>
  <c r="J86" i="32" s="1"/>
  <c r="J85" i="32"/>
  <c r="H85" i="32"/>
  <c r="H84" i="32"/>
  <c r="J84" i="32" s="1"/>
  <c r="H83" i="32"/>
  <c r="J83" i="32" s="1"/>
  <c r="J82" i="32"/>
  <c r="H82" i="32"/>
  <c r="H81" i="32"/>
  <c r="J81" i="32" s="1"/>
  <c r="H80" i="32"/>
  <c r="J80" i="32" s="1"/>
  <c r="H78" i="32"/>
  <c r="J78" i="32" s="1"/>
  <c r="H77" i="32"/>
  <c r="J77" i="32" s="1"/>
  <c r="J76" i="32"/>
  <c r="H76" i="32"/>
  <c r="J75" i="32"/>
  <c r="H75" i="32"/>
  <c r="H74" i="32"/>
  <c r="J74" i="32" s="1"/>
  <c r="H71" i="32"/>
  <c r="J71" i="32" s="1"/>
  <c r="J70" i="32"/>
  <c r="H70" i="32"/>
  <c r="H69" i="32"/>
  <c r="J69" i="32" s="1"/>
  <c r="H66" i="32"/>
  <c r="J66" i="32" s="1"/>
  <c r="J65" i="32"/>
  <c r="H65" i="32"/>
  <c r="H64" i="32"/>
  <c r="J64" i="32" s="1"/>
  <c r="H63" i="32"/>
  <c r="J63" i="32" s="1"/>
  <c r="H62" i="32"/>
  <c r="J62" i="32" s="1"/>
  <c r="H58" i="32"/>
  <c r="J58" i="32" s="1"/>
  <c r="J57" i="32"/>
  <c r="H57" i="32"/>
  <c r="J56" i="32"/>
  <c r="H56" i="32"/>
  <c r="H55" i="32"/>
  <c r="J55" i="32" s="1"/>
  <c r="H54" i="32"/>
  <c r="J54" i="32" s="1"/>
  <c r="J51" i="32"/>
  <c r="H51" i="32"/>
  <c r="H50" i="32"/>
  <c r="J50" i="32" s="1"/>
  <c r="H49" i="32"/>
  <c r="J49" i="32" s="1"/>
  <c r="J48" i="32"/>
  <c r="H48" i="32"/>
  <c r="H45" i="32"/>
  <c r="J45" i="32" s="1"/>
  <c r="H44" i="32"/>
  <c r="J44" i="32" s="1"/>
  <c r="H43" i="32"/>
  <c r="J43" i="32" s="1"/>
  <c r="H42" i="32"/>
  <c r="J42" i="32" s="1"/>
  <c r="J41" i="32"/>
  <c r="H41" i="32"/>
  <c r="J40" i="32"/>
  <c r="H40" i="32"/>
  <c r="H35" i="32"/>
  <c r="J35" i="32" s="1"/>
  <c r="H33" i="32"/>
  <c r="J33" i="32" s="1"/>
  <c r="H32" i="32"/>
  <c r="J32" i="32" s="1"/>
  <c r="H31" i="32"/>
  <c r="J31" i="32" s="1"/>
  <c r="H30" i="32"/>
  <c r="J30" i="32" s="1"/>
  <c r="J29" i="32"/>
  <c r="H29" i="32"/>
  <c r="H28" i="32"/>
  <c r="J28" i="32" s="1"/>
  <c r="H27" i="32"/>
  <c r="J27" i="32" s="1"/>
  <c r="H23" i="32"/>
  <c r="J23" i="32" s="1"/>
  <c r="H22" i="32"/>
  <c r="J22" i="32" s="1"/>
  <c r="H21" i="32"/>
  <c r="J21" i="32" s="1"/>
  <c r="J20" i="32"/>
  <c r="H20" i="32"/>
  <c r="H19" i="32"/>
  <c r="J19" i="32" s="1"/>
  <c r="H18" i="32"/>
  <c r="J18" i="32" s="1"/>
  <c r="H17" i="32"/>
  <c r="J17" i="32" s="1"/>
  <c r="H16" i="32"/>
  <c r="J16" i="32" s="1"/>
  <c r="H15" i="32"/>
  <c r="J15" i="32" s="1"/>
  <c r="E7" i="32"/>
  <c r="C7" i="32"/>
  <c r="G273" i="33"/>
  <c r="F273" i="33"/>
  <c r="H271" i="33"/>
  <c r="J271" i="33" s="1"/>
  <c r="H269" i="33"/>
  <c r="J269" i="33" s="1"/>
  <c r="J267" i="33"/>
  <c r="H267" i="33"/>
  <c r="J265" i="33"/>
  <c r="H265" i="33"/>
  <c r="H264" i="33"/>
  <c r="J264" i="33" s="1"/>
  <c r="H262" i="33"/>
  <c r="J262" i="33" s="1"/>
  <c r="H261" i="33"/>
  <c r="J261" i="33" s="1"/>
  <c r="H260" i="33"/>
  <c r="J260" i="33" s="1"/>
  <c r="H257" i="33"/>
  <c r="H273" i="33" s="1"/>
  <c r="H255" i="33"/>
  <c r="J255" i="33" s="1"/>
  <c r="J253" i="33"/>
  <c r="H253" i="33"/>
  <c r="J251" i="33"/>
  <c r="H251" i="33"/>
  <c r="H249" i="33"/>
  <c r="J249" i="33" s="1"/>
  <c r="J248" i="33"/>
  <c r="H248" i="33"/>
  <c r="H247" i="33"/>
  <c r="J247" i="33" s="1"/>
  <c r="H245" i="33"/>
  <c r="J245" i="33" s="1"/>
  <c r="J244" i="33"/>
  <c r="H244" i="33"/>
  <c r="J242" i="33"/>
  <c r="H242" i="33"/>
  <c r="H241" i="33"/>
  <c r="J241" i="33" s="1"/>
  <c r="J240" i="33"/>
  <c r="H240" i="33"/>
  <c r="H239" i="33"/>
  <c r="J239" i="33" s="1"/>
  <c r="H238" i="33"/>
  <c r="J238" i="33" s="1"/>
  <c r="J237" i="33"/>
  <c r="H237" i="33"/>
  <c r="J236" i="33"/>
  <c r="H236" i="33"/>
  <c r="H235" i="33"/>
  <c r="J235" i="33" s="1"/>
  <c r="J232" i="33"/>
  <c r="H232" i="33"/>
  <c r="H231" i="33"/>
  <c r="J231" i="33" s="1"/>
  <c r="H230" i="33"/>
  <c r="J230" i="33" s="1"/>
  <c r="J229" i="33"/>
  <c r="H229" i="33"/>
  <c r="J228" i="33"/>
  <c r="H228" i="33"/>
  <c r="H227" i="33"/>
  <c r="J227" i="33" s="1"/>
  <c r="J226" i="33"/>
  <c r="H226" i="33"/>
  <c r="H225" i="33"/>
  <c r="J225" i="33" s="1"/>
  <c r="H220" i="33"/>
  <c r="J220" i="33" s="1"/>
  <c r="J218" i="33"/>
  <c r="H218" i="33"/>
  <c r="J216" i="33"/>
  <c r="H216" i="33"/>
  <c r="H215" i="33"/>
  <c r="J215" i="33" s="1"/>
  <c r="J212" i="33"/>
  <c r="H212" i="33"/>
  <c r="H211" i="33"/>
  <c r="J211" i="33" s="1"/>
  <c r="H210" i="33"/>
  <c r="J210" i="33" s="1"/>
  <c r="J207" i="33"/>
  <c r="H207" i="33"/>
  <c r="J205" i="33"/>
  <c r="H205" i="33"/>
  <c r="H204" i="33"/>
  <c r="J204" i="33" s="1"/>
  <c r="J203" i="33"/>
  <c r="H203" i="33"/>
  <c r="H200" i="33"/>
  <c r="J200" i="33" s="1"/>
  <c r="H199" i="33"/>
  <c r="J199" i="33" s="1"/>
  <c r="J198" i="33"/>
  <c r="H198" i="33"/>
  <c r="J197" i="33"/>
  <c r="H197" i="33"/>
  <c r="H192" i="33"/>
  <c r="J192" i="33" s="1"/>
  <c r="J191" i="33"/>
  <c r="H191" i="33"/>
  <c r="H187" i="33"/>
  <c r="J187" i="33" s="1"/>
  <c r="H185" i="33"/>
  <c r="J185" i="33" s="1"/>
  <c r="J184" i="33"/>
  <c r="H184" i="33"/>
  <c r="J183" i="33"/>
  <c r="H183" i="33"/>
  <c r="H182" i="33"/>
  <c r="J182" i="33" s="1"/>
  <c r="J181" i="33"/>
  <c r="H181" i="33"/>
  <c r="H178" i="33"/>
  <c r="J178" i="33" s="1"/>
  <c r="H177" i="33"/>
  <c r="J177" i="33" s="1"/>
  <c r="J176" i="33"/>
  <c r="H176" i="33"/>
  <c r="J175" i="33"/>
  <c r="H175" i="33"/>
  <c r="H174" i="33"/>
  <c r="J174" i="33" s="1"/>
  <c r="J171" i="33"/>
  <c r="H171" i="33"/>
  <c r="H169" i="33"/>
  <c r="J169" i="33" s="1"/>
  <c r="H168" i="33"/>
  <c r="J168" i="33" s="1"/>
  <c r="J167" i="33"/>
  <c r="H167" i="33"/>
  <c r="J165" i="33"/>
  <c r="H165" i="33"/>
  <c r="H164" i="33"/>
  <c r="J164" i="33" s="1"/>
  <c r="J163" i="33"/>
  <c r="H163" i="33"/>
  <c r="H162" i="33"/>
  <c r="J162" i="33" s="1"/>
  <c r="H161" i="33"/>
  <c r="J161" i="33" s="1"/>
  <c r="J157" i="33"/>
  <c r="H157" i="33"/>
  <c r="J156" i="33"/>
  <c r="H156" i="33"/>
  <c r="H154" i="33"/>
  <c r="J154" i="33" s="1"/>
  <c r="J153" i="33"/>
  <c r="H153" i="33"/>
  <c r="H152" i="33"/>
  <c r="J152" i="33" s="1"/>
  <c r="H151" i="33"/>
  <c r="J151" i="33" s="1"/>
  <c r="J150" i="33"/>
  <c r="H150" i="33"/>
  <c r="J149" i="33"/>
  <c r="H149" i="33"/>
  <c r="H148" i="33"/>
  <c r="J148" i="33" s="1"/>
  <c r="J147" i="33"/>
  <c r="H147" i="33"/>
  <c r="H144" i="33"/>
  <c r="J144" i="33" s="1"/>
  <c r="H143" i="33"/>
  <c r="J143" i="33" s="1"/>
  <c r="J142" i="33"/>
  <c r="H142" i="33"/>
  <c r="J141" i="33"/>
  <c r="H141" i="33"/>
  <c r="H140" i="33"/>
  <c r="J140" i="33" s="1"/>
  <c r="J139" i="33"/>
  <c r="H139" i="33"/>
  <c r="H138" i="33"/>
  <c r="J138" i="33" s="1"/>
  <c r="H137" i="33"/>
  <c r="J137" i="33" s="1"/>
  <c r="J133" i="33"/>
  <c r="H133" i="33"/>
  <c r="J132" i="33"/>
  <c r="H132" i="33"/>
  <c r="H131" i="33"/>
  <c r="J131" i="33" s="1"/>
  <c r="J130" i="33"/>
  <c r="H130" i="33"/>
  <c r="H129" i="33"/>
  <c r="J129" i="33" s="1"/>
  <c r="H128" i="33"/>
  <c r="J128" i="33" s="1"/>
  <c r="J127" i="33"/>
  <c r="H127" i="33"/>
  <c r="J126" i="33"/>
  <c r="H126" i="33"/>
  <c r="H123" i="33"/>
  <c r="J123" i="33" s="1"/>
  <c r="J122" i="33"/>
  <c r="H122" i="33"/>
  <c r="H121" i="33"/>
  <c r="J121" i="33" s="1"/>
  <c r="H120" i="33"/>
  <c r="J120" i="33" s="1"/>
  <c r="J119" i="33"/>
  <c r="H119" i="33"/>
  <c r="J118" i="33"/>
  <c r="H118" i="33"/>
  <c r="H117" i="33"/>
  <c r="J117" i="33" s="1"/>
  <c r="J116" i="33"/>
  <c r="H116" i="33"/>
  <c r="H112" i="33"/>
  <c r="J112" i="33" s="1"/>
  <c r="H111" i="33"/>
  <c r="J111" i="33" s="1"/>
  <c r="J110" i="33"/>
  <c r="H110" i="33"/>
  <c r="J109" i="33"/>
  <c r="H109" i="33"/>
  <c r="H108" i="33"/>
  <c r="J108" i="33" s="1"/>
  <c r="J107" i="33"/>
  <c r="H107" i="33"/>
  <c r="H104" i="33"/>
  <c r="J104" i="33" s="1"/>
  <c r="H103" i="33"/>
  <c r="J103" i="33" s="1"/>
  <c r="J102" i="33"/>
  <c r="H102" i="33"/>
  <c r="J101" i="33"/>
  <c r="H101" i="33"/>
  <c r="H100" i="33"/>
  <c r="J100" i="33" s="1"/>
  <c r="J99" i="33"/>
  <c r="H99" i="33"/>
  <c r="H98" i="33"/>
  <c r="J98" i="33" s="1"/>
  <c r="H97" i="33"/>
  <c r="J97" i="33" s="1"/>
  <c r="J94" i="33"/>
  <c r="H94" i="33"/>
  <c r="J93" i="33"/>
  <c r="H93" i="33"/>
  <c r="H92" i="33"/>
  <c r="J92" i="33" s="1"/>
  <c r="J91" i="33"/>
  <c r="H91" i="33"/>
  <c r="H90" i="33"/>
  <c r="J90" i="33" s="1"/>
  <c r="H89" i="33"/>
  <c r="J89" i="33" s="1"/>
  <c r="J88" i="33"/>
  <c r="H88" i="33"/>
  <c r="J87" i="33"/>
  <c r="H87" i="33"/>
  <c r="H84" i="33"/>
  <c r="J84" i="33" s="1"/>
  <c r="J83" i="33"/>
  <c r="H83" i="33"/>
  <c r="H82" i="33"/>
  <c r="J82" i="33" s="1"/>
  <c r="H81" i="33"/>
  <c r="J81" i="33" s="1"/>
  <c r="J80" i="33"/>
  <c r="H80" i="33"/>
  <c r="J79" i="33"/>
  <c r="H79" i="33"/>
  <c r="H78" i="33"/>
  <c r="J78" i="33" s="1"/>
  <c r="J76" i="33"/>
  <c r="H76" i="33"/>
  <c r="H75" i="33"/>
  <c r="J75" i="33" s="1"/>
  <c r="H74" i="33"/>
  <c r="J74" i="33" s="1"/>
  <c r="J73" i="33"/>
  <c r="H73" i="33"/>
  <c r="J72" i="33"/>
  <c r="H72" i="33"/>
  <c r="H69" i="33"/>
  <c r="J69" i="33" s="1"/>
  <c r="J68" i="33"/>
  <c r="H68" i="33"/>
  <c r="H67" i="33"/>
  <c r="J67" i="33" s="1"/>
  <c r="H64" i="33"/>
  <c r="J64" i="33" s="1"/>
  <c r="J63" i="33"/>
  <c r="H63" i="33"/>
  <c r="J62" i="33"/>
  <c r="H62" i="33"/>
  <c r="H61" i="33"/>
  <c r="J61" i="33" s="1"/>
  <c r="J60" i="33"/>
  <c r="H60" i="33"/>
  <c r="H56" i="33"/>
  <c r="J56" i="33" s="1"/>
  <c r="H55" i="33"/>
  <c r="J55" i="33" s="1"/>
  <c r="J54" i="33"/>
  <c r="H54" i="33"/>
  <c r="J53" i="33"/>
  <c r="H53" i="33"/>
  <c r="H52" i="33"/>
  <c r="J52" i="33" s="1"/>
  <c r="J49" i="33"/>
  <c r="H49" i="33"/>
  <c r="H48" i="33"/>
  <c r="J48" i="33" s="1"/>
  <c r="H47" i="33"/>
  <c r="J47" i="33" s="1"/>
  <c r="J46" i="33"/>
  <c r="H46" i="33"/>
  <c r="J43" i="33"/>
  <c r="H43" i="33"/>
  <c r="H42" i="33"/>
  <c r="J42" i="33" s="1"/>
  <c r="J41" i="33"/>
  <c r="H41" i="33"/>
  <c r="H40" i="33"/>
  <c r="J40" i="33" s="1"/>
  <c r="H39" i="33"/>
  <c r="J39" i="33" s="1"/>
  <c r="J38" i="33"/>
  <c r="H38" i="33"/>
  <c r="J33" i="33"/>
  <c r="H33" i="33"/>
  <c r="H31" i="33"/>
  <c r="J31" i="33" s="1"/>
  <c r="J30" i="33"/>
  <c r="H30" i="33"/>
  <c r="H29" i="33"/>
  <c r="J29" i="33" s="1"/>
  <c r="H28" i="33"/>
  <c r="J28" i="33" s="1"/>
  <c r="J27" i="33"/>
  <c r="H27" i="33"/>
  <c r="J26" i="33"/>
  <c r="H26" i="33"/>
  <c r="H25" i="33"/>
  <c r="J25" i="33" s="1"/>
  <c r="J23" i="33"/>
  <c r="H23" i="33"/>
  <c r="H22" i="33"/>
  <c r="J22" i="33" s="1"/>
  <c r="H21" i="33"/>
  <c r="J21" i="33" s="1"/>
  <c r="J20" i="33"/>
  <c r="H20" i="33"/>
  <c r="J19" i="33"/>
  <c r="H19" i="33"/>
  <c r="H18" i="33"/>
  <c r="J18" i="33" s="1"/>
  <c r="J17" i="33"/>
  <c r="H17" i="33"/>
  <c r="H16" i="33"/>
  <c r="J16" i="33" s="1"/>
  <c r="H15" i="33"/>
  <c r="J15" i="33" s="1"/>
  <c r="J273" i="33" s="1"/>
  <c r="E123" i="34"/>
  <c r="E118" i="34"/>
  <c r="F111" i="34"/>
  <c r="E111" i="34"/>
  <c r="G110" i="34"/>
  <c r="G109" i="34"/>
  <c r="G108" i="34"/>
  <c r="G107" i="34"/>
  <c r="G106" i="34"/>
  <c r="G105" i="34"/>
  <c r="G104" i="34"/>
  <c r="G103" i="34"/>
  <c r="G111" i="34" s="1"/>
  <c r="E91" i="34"/>
  <c r="E101" i="34" s="1"/>
  <c r="E112" i="34" s="1"/>
  <c r="E114" i="34" s="1"/>
  <c r="E88" i="34"/>
  <c r="F82" i="34"/>
  <c r="E82" i="34"/>
  <c r="G81" i="34"/>
  <c r="G80" i="34"/>
  <c r="G79" i="34"/>
  <c r="G78" i="34"/>
  <c r="G82" i="34" s="1"/>
  <c r="G77" i="34"/>
  <c r="G76" i="34"/>
  <c r="G75" i="34"/>
  <c r="G74" i="34"/>
  <c r="G73" i="34"/>
  <c r="E62" i="34"/>
  <c r="E71" i="34" s="1"/>
  <c r="E83" i="34" s="1"/>
  <c r="F58" i="34"/>
  <c r="G57" i="34"/>
  <c r="G56" i="34"/>
  <c r="G55" i="34"/>
  <c r="G54" i="34"/>
  <c r="G53" i="34"/>
  <c r="G52" i="34"/>
  <c r="G45" i="34"/>
  <c r="G44" i="34"/>
  <c r="G42" i="34"/>
  <c r="G41" i="34"/>
  <c r="G40" i="34"/>
  <c r="G39" i="34"/>
  <c r="G38" i="34"/>
  <c r="G37" i="34"/>
  <c r="G36" i="34"/>
  <c r="G35" i="34"/>
  <c r="G34" i="34"/>
  <c r="G33" i="34"/>
  <c r="G32" i="34"/>
  <c r="G58" i="34" s="1"/>
  <c r="E30" i="34"/>
  <c r="E43" i="34" s="1"/>
  <c r="E46" i="34" s="1"/>
  <c r="E6" i="34"/>
  <c r="C6" i="34"/>
  <c r="E135" i="35"/>
  <c r="E130" i="35"/>
  <c r="E123" i="35"/>
  <c r="G122" i="35"/>
  <c r="G121" i="35"/>
  <c r="G120" i="35"/>
  <c r="G119" i="35"/>
  <c r="G118" i="35"/>
  <c r="G117" i="35"/>
  <c r="G116" i="35"/>
  <c r="G115" i="35" s="1"/>
  <c r="F115" i="35"/>
  <c r="F123" i="35" s="1"/>
  <c r="E115" i="35"/>
  <c r="G114" i="35"/>
  <c r="G113" i="35"/>
  <c r="G112" i="35"/>
  <c r="G111" i="35"/>
  <c r="G110" i="35"/>
  <c r="E99" i="35"/>
  <c r="E96" i="35"/>
  <c r="E108" i="35" s="1"/>
  <c r="E124" i="35" s="1"/>
  <c r="E126" i="35" s="1"/>
  <c r="G89" i="35"/>
  <c r="G88" i="35"/>
  <c r="G87" i="35"/>
  <c r="G86" i="35"/>
  <c r="G85" i="35"/>
  <c r="G84" i="35"/>
  <c r="G83" i="35"/>
  <c r="G82" i="35"/>
  <c r="G81" i="35"/>
  <c r="F81" i="35"/>
  <c r="F90" i="35" s="1"/>
  <c r="E81" i="35"/>
  <c r="E90" i="35" s="1"/>
  <c r="G80" i="35"/>
  <c r="G79" i="35"/>
  <c r="G78" i="35"/>
  <c r="G77" i="35"/>
  <c r="G76" i="35"/>
  <c r="G90" i="35" s="1"/>
  <c r="E74" i="35"/>
  <c r="E91" i="35" s="1"/>
  <c r="E67" i="35"/>
  <c r="G62" i="35"/>
  <c r="G61" i="35"/>
  <c r="G60" i="35"/>
  <c r="G59" i="35"/>
  <c r="G58" i="35"/>
  <c r="G57" i="35"/>
  <c r="G53" i="35" s="1"/>
  <c r="G56" i="35"/>
  <c r="G55" i="35"/>
  <c r="G54" i="35"/>
  <c r="F53" i="35"/>
  <c r="F63" i="35" s="1"/>
  <c r="E53" i="35"/>
  <c r="G52" i="35"/>
  <c r="G51" i="35"/>
  <c r="G44" i="35"/>
  <c r="G43" i="35"/>
  <c r="G41" i="35"/>
  <c r="G40" i="35"/>
  <c r="G39" i="35"/>
  <c r="G38" i="35"/>
  <c r="G37" i="35"/>
  <c r="G36" i="35"/>
  <c r="G35" i="35"/>
  <c r="G34" i="35"/>
  <c r="G63" i="35" s="1"/>
  <c r="G33" i="35"/>
  <c r="G32" i="35"/>
  <c r="G31" i="35"/>
  <c r="E29" i="35"/>
  <c r="E42" i="35" s="1"/>
  <c r="E45" i="35" s="1"/>
  <c r="O33" i="36"/>
  <c r="O16" i="36"/>
  <c r="O15" i="36"/>
  <c r="E47" i="34" l="1"/>
  <c r="E51" i="34"/>
  <c r="E59" i="34" s="1"/>
  <c r="E85" i="34" s="1"/>
  <c r="E116" i="34" s="1"/>
  <c r="J272" i="32"/>
  <c r="O27" i="36"/>
  <c r="E46" i="35"/>
  <c r="H88" i="30"/>
  <c r="J43" i="31"/>
  <c r="L119" i="30"/>
  <c r="H78" i="30"/>
  <c r="H97" i="30"/>
  <c r="J90" i="30"/>
  <c r="H23" i="31"/>
  <c r="H112" i="31" s="1"/>
  <c r="H54" i="30"/>
  <c r="J49" i="30"/>
  <c r="L49" i="30" s="1"/>
  <c r="H66" i="30"/>
  <c r="J60" i="30"/>
  <c r="J78" i="30"/>
  <c r="J38" i="6"/>
  <c r="L215" i="6"/>
  <c r="N213" i="6"/>
  <c r="N215" i="6" s="1"/>
  <c r="J23" i="31"/>
  <c r="H44" i="30"/>
  <c r="J37" i="30"/>
  <c r="J43" i="19"/>
  <c r="H53" i="19"/>
  <c r="J46" i="19"/>
  <c r="J53" i="19" s="1"/>
  <c r="H78" i="20"/>
  <c r="J71" i="20"/>
  <c r="N64" i="6"/>
  <c r="J34" i="19"/>
  <c r="J103" i="31"/>
  <c r="H107" i="30"/>
  <c r="J100" i="30"/>
  <c r="H119" i="30"/>
  <c r="H23" i="19"/>
  <c r="J29" i="19"/>
  <c r="H34" i="19"/>
  <c r="J28" i="20"/>
  <c r="H35" i="20"/>
  <c r="J30" i="6"/>
  <c r="L28" i="6"/>
  <c r="G33" i="41"/>
  <c r="L23" i="42"/>
  <c r="L22" i="42" s="1"/>
  <c r="J22" i="42"/>
  <c r="I126" i="30"/>
  <c r="G123" i="35"/>
  <c r="H272" i="32"/>
  <c r="J25" i="30"/>
  <c r="L206" i="6"/>
  <c r="J208" i="6"/>
  <c r="J216" i="6" s="1"/>
  <c r="N34" i="7"/>
  <c r="L38" i="7"/>
  <c r="J27" i="31"/>
  <c r="J34" i="31" s="1"/>
  <c r="L25" i="30"/>
  <c r="J119" i="30"/>
  <c r="H74" i="19"/>
  <c r="L101" i="20"/>
  <c r="J107" i="20"/>
  <c r="N67" i="6"/>
  <c r="N69" i="6" s="1"/>
  <c r="L69" i="6"/>
  <c r="L144" i="6"/>
  <c r="N142" i="6"/>
  <c r="N144" i="6" s="1"/>
  <c r="N19" i="6"/>
  <c r="N21" i="6" s="1"/>
  <c r="L21" i="6"/>
  <c r="L160" i="6"/>
  <c r="J162" i="6"/>
  <c r="J166" i="6" s="1"/>
  <c r="H43" i="31"/>
  <c r="J35" i="30"/>
  <c r="J54" i="30"/>
  <c r="H104" i="19"/>
  <c r="H115" i="19" s="1"/>
  <c r="L81" i="20"/>
  <c r="L88" i="20" s="1"/>
  <c r="J88" i="20"/>
  <c r="L102" i="6"/>
  <c r="N100" i="6"/>
  <c r="N102" i="6" s="1"/>
  <c r="L28" i="30"/>
  <c r="L35" i="30" s="1"/>
  <c r="H35" i="30"/>
  <c r="J81" i="30"/>
  <c r="L149" i="6"/>
  <c r="N180" i="6"/>
  <c r="N182" i="6" s="1"/>
  <c r="L187" i="6"/>
  <c r="L198" i="6"/>
  <c r="N75" i="7"/>
  <c r="P75" i="7" s="1"/>
  <c r="H18" i="10"/>
  <c r="I131" i="14"/>
  <c r="H29" i="15" s="1"/>
  <c r="H33" i="43"/>
  <c r="H23" i="37"/>
  <c r="J44" i="20"/>
  <c r="H88" i="20"/>
  <c r="L60" i="6"/>
  <c r="L175" i="6"/>
  <c r="J177" i="6"/>
  <c r="I204" i="6"/>
  <c r="N32" i="7"/>
  <c r="L32" i="7"/>
  <c r="I59" i="7"/>
  <c r="L55" i="7"/>
  <c r="P95" i="7"/>
  <c r="H54" i="20"/>
  <c r="I65" i="7"/>
  <c r="I96" i="7" s="1"/>
  <c r="L61" i="7"/>
  <c r="H37" i="22"/>
  <c r="G13" i="22"/>
  <c r="G36" i="22"/>
  <c r="G12" i="22" s="1"/>
  <c r="J27" i="48"/>
  <c r="L28" i="48"/>
  <c r="L27" i="48" s="1"/>
  <c r="J47" i="20"/>
  <c r="H119" i="20"/>
  <c r="N45" i="6"/>
  <c r="N47" i="6" s="1"/>
  <c r="N54" i="6"/>
  <c r="N56" i="6" s="1"/>
  <c r="L120" i="6"/>
  <c r="N118" i="6"/>
  <c r="N120" i="6" s="1"/>
  <c r="K216" i="6"/>
  <c r="P28" i="7"/>
  <c r="P32" i="7" s="1"/>
  <c r="J37" i="22"/>
  <c r="J22" i="48"/>
  <c r="J33" i="48" s="1"/>
  <c r="L23" i="48"/>
  <c r="L22" i="48" s="1"/>
  <c r="L33" i="48" s="1"/>
  <c r="E35" i="48" s="1"/>
  <c r="N129" i="6"/>
  <c r="N131" i="6" s="1"/>
  <c r="L131" i="6"/>
  <c r="L139" i="6"/>
  <c r="J170" i="6"/>
  <c r="H21" i="15"/>
  <c r="J22" i="43"/>
  <c r="J33" i="43" s="1"/>
  <c r="L23" i="43"/>
  <c r="L22" i="43" s="1"/>
  <c r="L33" i="43" s="1"/>
  <c r="E35" i="43" s="1"/>
  <c r="L29" i="47"/>
  <c r="I126" i="20"/>
  <c r="L71" i="30"/>
  <c r="L78" i="30" s="1"/>
  <c r="J87" i="19"/>
  <c r="J94" i="19" s="1"/>
  <c r="H97" i="20"/>
  <c r="J90" i="20"/>
  <c r="H107" i="20"/>
  <c r="L15" i="6"/>
  <c r="J56" i="6"/>
  <c r="J64" i="6" s="1"/>
  <c r="L90" i="6"/>
  <c r="L111" i="6"/>
  <c r="N136" i="6"/>
  <c r="N138" i="6" s="1"/>
  <c r="N139" i="6" s="1"/>
  <c r="L146" i="6"/>
  <c r="J148" i="6"/>
  <c r="L184" i="6"/>
  <c r="L194" i="6"/>
  <c r="J196" i="6"/>
  <c r="J204" i="6" s="1"/>
  <c r="I20" i="7"/>
  <c r="J51" i="7"/>
  <c r="K71" i="7"/>
  <c r="K96" i="7" s="1"/>
  <c r="K99" i="7" s="1"/>
  <c r="L67" i="7"/>
  <c r="L30" i="9"/>
  <c r="J33" i="9"/>
  <c r="J35" i="9" s="1"/>
  <c r="H25" i="30"/>
  <c r="J23" i="19"/>
  <c r="L107" i="20"/>
  <c r="L170" i="6"/>
  <c r="L20" i="7"/>
  <c r="L40" i="7"/>
  <c r="I44" i="7"/>
  <c r="L26" i="9"/>
  <c r="I12" i="37"/>
  <c r="J27" i="44"/>
  <c r="L28" i="44"/>
  <c r="L27" i="44" s="1"/>
  <c r="F115" i="19"/>
  <c r="J25" i="20"/>
  <c r="L34" i="6"/>
  <c r="N32" i="6"/>
  <c r="N34" i="6" s="1"/>
  <c r="L63" i="6"/>
  <c r="L64" i="6" s="1"/>
  <c r="N97" i="6"/>
  <c r="N99" i="6" s="1"/>
  <c r="L99" i="6"/>
  <c r="N20" i="7"/>
  <c r="H51" i="7"/>
  <c r="N77" i="7"/>
  <c r="P73" i="7"/>
  <c r="J23" i="39"/>
  <c r="L24" i="39"/>
  <c r="J22" i="44"/>
  <c r="L23" i="44"/>
  <c r="L22" i="44" s="1"/>
  <c r="L54" i="30"/>
  <c r="J104" i="19"/>
  <c r="L25" i="20"/>
  <c r="J66" i="20"/>
  <c r="L113" i="20"/>
  <c r="L119" i="20" s="1"/>
  <c r="J119" i="20"/>
  <c r="J25" i="6"/>
  <c r="L48" i="6"/>
  <c r="P16" i="7"/>
  <c r="P20" i="7" s="1"/>
  <c r="I50" i="7"/>
  <c r="L46" i="7"/>
  <c r="H96" i="7"/>
  <c r="I18" i="39"/>
  <c r="I30" i="39" s="1"/>
  <c r="J19" i="39"/>
  <c r="L60" i="20"/>
  <c r="L66" i="20" s="1"/>
  <c r="N41" i="6"/>
  <c r="N43" i="6" s="1"/>
  <c r="I51" i="6"/>
  <c r="I234" i="6" s="1"/>
  <c r="N172" i="6"/>
  <c r="N174" i="6" s="1"/>
  <c r="I26" i="7"/>
  <c r="L22" i="7"/>
  <c r="K51" i="7"/>
  <c r="K18" i="10"/>
  <c r="L23" i="45"/>
  <c r="L22" i="45" s="1"/>
  <c r="J22" i="45"/>
  <c r="L23" i="46"/>
  <c r="L22" i="46" s="1"/>
  <c r="J22" i="46"/>
  <c r="H44" i="20"/>
  <c r="N90" i="6"/>
  <c r="J152" i="6"/>
  <c r="M51" i="7"/>
  <c r="M99" i="7" s="1"/>
  <c r="J99" i="7"/>
  <c r="L19" i="9"/>
  <c r="N22" i="6"/>
  <c r="N24" i="6" s="1"/>
  <c r="N71" i="6"/>
  <c r="N73" i="6" s="1"/>
  <c r="N85" i="7"/>
  <c r="L33" i="9"/>
  <c r="L35" i="9" s="1"/>
  <c r="L36" i="9" s="1"/>
  <c r="O34" i="36" s="1"/>
  <c r="O35" i="36" s="1"/>
  <c r="N14" i="10"/>
  <c r="N18" i="10" s="1"/>
  <c r="O45" i="36" s="1"/>
  <c r="L14" i="11"/>
  <c r="L18" i="11" s="1"/>
  <c r="O46" i="36" s="1"/>
  <c r="J18" i="11"/>
  <c r="I148" i="12"/>
  <c r="H20" i="15" s="1"/>
  <c r="H13" i="15" s="1"/>
  <c r="G33" i="44"/>
  <c r="J22" i="47"/>
  <c r="J33" i="47" s="1"/>
  <c r="L23" i="47"/>
  <c r="L22" i="47" s="1"/>
  <c r="L33" i="47" s="1"/>
  <c r="E35" i="47" s="1"/>
  <c r="L27" i="47"/>
  <c r="N95" i="7"/>
  <c r="H35" i="9"/>
  <c r="I30" i="22"/>
  <c r="I31" i="22" s="1"/>
  <c r="O57" i="36" s="1"/>
  <c r="H25" i="37"/>
  <c r="F22" i="37"/>
  <c r="F25" i="37" s="1"/>
  <c r="K23" i="37"/>
  <c r="I27" i="49"/>
  <c r="I33" i="49" s="1"/>
  <c r="J28" i="49"/>
  <c r="L74" i="6"/>
  <c r="L124" i="6"/>
  <c r="K139" i="6"/>
  <c r="K234" i="6" s="1"/>
  <c r="I32" i="7"/>
  <c r="L79" i="7"/>
  <c r="I35" i="9"/>
  <c r="K6" i="22"/>
  <c r="K5" i="22" s="1"/>
  <c r="J5" i="22"/>
  <c r="I27" i="45"/>
  <c r="I33" i="45" s="1"/>
  <c r="J28" i="45"/>
  <c r="L28" i="46"/>
  <c r="L27" i="46" s="1"/>
  <c r="J27" i="46"/>
  <c r="L23" i="50"/>
  <c r="L22" i="50" s="1"/>
  <c r="J22" i="50"/>
  <c r="L93" i="6"/>
  <c r="N163" i="6"/>
  <c r="N165" i="6" s="1"/>
  <c r="N210" i="6"/>
  <c r="N212" i="6" s="1"/>
  <c r="N230" i="6"/>
  <c r="N231" i="6" s="1"/>
  <c r="K29" i="22"/>
  <c r="I27" i="41"/>
  <c r="I23" i="37" s="1"/>
  <c r="J28" i="41"/>
  <c r="L28" i="42"/>
  <c r="L27" i="42" s="1"/>
  <c r="J27" i="42"/>
  <c r="L23" i="49"/>
  <c r="L22" i="49" s="1"/>
  <c r="J22" i="49"/>
  <c r="I22" i="50"/>
  <c r="I33" i="50" s="1"/>
  <c r="I190" i="6"/>
  <c r="G21" i="25"/>
  <c r="O48" i="36" s="1"/>
  <c r="G33" i="48"/>
  <c r="I37" i="22"/>
  <c r="G27" i="43"/>
  <c r="G27" i="47"/>
  <c r="G33" i="47" s="1"/>
  <c r="F36" i="22"/>
  <c r="F12" i="22" s="1"/>
  <c r="G22" i="50"/>
  <c r="G33" i="50" s="1"/>
  <c r="G27" i="44"/>
  <c r="G27" i="48"/>
  <c r="K22" i="37"/>
  <c r="K25" i="37" s="1"/>
  <c r="G22" i="43"/>
  <c r="G33" i="43" s="1"/>
  <c r="J28" i="50"/>
  <c r="F13" i="22"/>
  <c r="G27" i="41"/>
  <c r="J23" i="41"/>
  <c r="G22" i="45"/>
  <c r="G33" i="45" s="1"/>
  <c r="G22" i="49"/>
  <c r="G33" i="49" s="1"/>
  <c r="J27" i="41" l="1"/>
  <c r="L28" i="41"/>
  <c r="L27" i="41" s="1"/>
  <c r="J27" i="49"/>
  <c r="J33" i="49" s="1"/>
  <c r="L28" i="49"/>
  <c r="L27" i="49" s="1"/>
  <c r="N160" i="6"/>
  <c r="N162" i="6" s="1"/>
  <c r="N166" i="6" s="1"/>
  <c r="L162" i="6"/>
  <c r="L166" i="6" s="1"/>
  <c r="J27" i="45"/>
  <c r="L28" i="45"/>
  <c r="L27" i="45" s="1"/>
  <c r="L71" i="7"/>
  <c r="N67" i="7"/>
  <c r="G23" i="37"/>
  <c r="L33" i="46"/>
  <c r="E35" i="46" s="1"/>
  <c r="J18" i="39"/>
  <c r="J30" i="39" s="1"/>
  <c r="L19" i="39"/>
  <c r="J115" i="19"/>
  <c r="O41" i="36" s="1"/>
  <c r="N40" i="7"/>
  <c r="L44" i="7"/>
  <c r="L90" i="20"/>
  <c r="L97" i="20" s="1"/>
  <c r="L126" i="20" s="1"/>
  <c r="O42" i="36" s="1"/>
  <c r="J97" i="20"/>
  <c r="J126" i="20" s="1"/>
  <c r="H126" i="20"/>
  <c r="J54" i="20"/>
  <c r="L47" i="20"/>
  <c r="L54" i="20" s="1"/>
  <c r="N206" i="6"/>
  <c r="N208" i="6" s="1"/>
  <c r="L208" i="6"/>
  <c r="L216" i="6" s="1"/>
  <c r="J33" i="45"/>
  <c r="L28" i="50"/>
  <c r="L27" i="50" s="1"/>
  <c r="J27" i="50"/>
  <c r="J33" i="50" s="1"/>
  <c r="L33" i="45"/>
  <c r="E35" i="45" s="1"/>
  <c r="L33" i="44"/>
  <c r="E35" i="44" s="1"/>
  <c r="L196" i="6"/>
  <c r="N194" i="6"/>
  <c r="N196" i="6" s="1"/>
  <c r="L71" i="20"/>
  <c r="L78" i="20" s="1"/>
  <c r="J78" i="20"/>
  <c r="N79" i="7"/>
  <c r="L83" i="7"/>
  <c r="J33" i="44"/>
  <c r="L95" i="6"/>
  <c r="N93" i="6"/>
  <c r="N95" i="6" s="1"/>
  <c r="I51" i="7"/>
  <c r="I99" i="7" s="1"/>
  <c r="J178" i="6"/>
  <c r="L33" i="49"/>
  <c r="E35" i="49" s="1"/>
  <c r="L148" i="6"/>
  <c r="N146" i="6"/>
  <c r="N148" i="6" s="1"/>
  <c r="L177" i="6"/>
  <c r="L178" i="6" s="1"/>
  <c r="N175" i="6"/>
  <c r="N177" i="6" s="1"/>
  <c r="N178" i="6" s="1"/>
  <c r="E47" i="35"/>
  <c r="E63" i="35"/>
  <c r="E48" i="35"/>
  <c r="P85" i="7"/>
  <c r="P89" i="7" s="1"/>
  <c r="N89" i="7"/>
  <c r="H99" i="7"/>
  <c r="J35" i="20"/>
  <c r="L28" i="20"/>
  <c r="L35" i="20" s="1"/>
  <c r="N46" i="7"/>
  <c r="L50" i="7"/>
  <c r="L186" i="6"/>
  <c r="N184" i="6"/>
  <c r="N186" i="6" s="1"/>
  <c r="J13" i="22"/>
  <c r="J36" i="22"/>
  <c r="J12" i="22" s="1"/>
  <c r="L200" i="6"/>
  <c r="L204" i="6" s="1"/>
  <c r="N198" i="6"/>
  <c r="N200" i="6" s="1"/>
  <c r="N204" i="6" s="1"/>
  <c r="J66" i="30"/>
  <c r="L60" i="30"/>
  <c r="L66" i="30" s="1"/>
  <c r="L23" i="39"/>
  <c r="N24" i="39"/>
  <c r="N23" i="39" s="1"/>
  <c r="N187" i="6"/>
  <c r="N189" i="6" s="1"/>
  <c r="N190" i="6" s="1"/>
  <c r="L189" i="6"/>
  <c r="L33" i="50"/>
  <c r="E35" i="50" s="1"/>
  <c r="N124" i="6"/>
  <c r="N126" i="6" s="1"/>
  <c r="L126" i="6"/>
  <c r="L26" i="7"/>
  <c r="N22" i="7"/>
  <c r="N48" i="6"/>
  <c r="N50" i="6" s="1"/>
  <c r="N51" i="6" s="1"/>
  <c r="L50" i="6"/>
  <c r="L51" i="6" s="1"/>
  <c r="P77" i="7"/>
  <c r="H13" i="22"/>
  <c r="H36" i="22"/>
  <c r="H12" i="22" s="1"/>
  <c r="K37" i="22"/>
  <c r="N149" i="6"/>
  <c r="N151" i="6" s="1"/>
  <c r="L151" i="6"/>
  <c r="L152" i="6" s="1"/>
  <c r="J33" i="42"/>
  <c r="H126" i="30"/>
  <c r="E50" i="35"/>
  <c r="E64" i="35" s="1"/>
  <c r="J234" i="6"/>
  <c r="N111" i="6"/>
  <c r="N113" i="6" s="1"/>
  <c r="L113" i="6"/>
  <c r="L81" i="30"/>
  <c r="L88" i="30" s="1"/>
  <c r="J88" i="30"/>
  <c r="L37" i="30"/>
  <c r="L44" i="30" s="1"/>
  <c r="J44" i="30"/>
  <c r="N74" i="6"/>
  <c r="N76" i="6" s="1"/>
  <c r="N77" i="6" s="1"/>
  <c r="L76" i="6"/>
  <c r="L77" i="6" s="1"/>
  <c r="N121" i="6"/>
  <c r="N61" i="7"/>
  <c r="L65" i="7"/>
  <c r="L33" i="42"/>
  <c r="E35" i="42" s="1"/>
  <c r="L100" i="30"/>
  <c r="L107" i="30" s="1"/>
  <c r="J107" i="30"/>
  <c r="J126" i="30" s="1"/>
  <c r="L121" i="6"/>
  <c r="G22" i="37"/>
  <c r="G25" i="37" s="1"/>
  <c r="H11" i="15"/>
  <c r="H42" i="15" s="1"/>
  <c r="H44" i="15" s="1"/>
  <c r="O55" i="36" s="1"/>
  <c r="L25" i="6"/>
  <c r="J112" i="31"/>
  <c r="O37" i="36" s="1"/>
  <c r="I22" i="37"/>
  <c r="I25" i="37" s="1"/>
  <c r="L17" i="6"/>
  <c r="N15" i="6"/>
  <c r="N17" i="6" s="1"/>
  <c r="N25" i="6" s="1"/>
  <c r="N103" i="6"/>
  <c r="L23" i="41"/>
  <c r="L22" i="41" s="1"/>
  <c r="J22" i="41"/>
  <c r="I36" i="22"/>
  <c r="I12" i="22" s="1"/>
  <c r="I13" i="22"/>
  <c r="I33" i="41"/>
  <c r="O47" i="36"/>
  <c r="J33" i="46"/>
  <c r="N55" i="7"/>
  <c r="L59" i="7"/>
  <c r="L103" i="6"/>
  <c r="N38" i="7"/>
  <c r="P34" i="7"/>
  <c r="P38" i="7" s="1"/>
  <c r="N28" i="6"/>
  <c r="N30" i="6" s="1"/>
  <c r="N38" i="6" s="1"/>
  <c r="L30" i="6"/>
  <c r="L38" i="6" s="1"/>
  <c r="N216" i="6"/>
  <c r="J97" i="30"/>
  <c r="L90" i="30"/>
  <c r="L97" i="30" s="1"/>
  <c r="L126" i="30" s="1"/>
  <c r="O38" i="36" s="1"/>
  <c r="O39" i="36" s="1"/>
  <c r="E58" i="34"/>
  <c r="E48" i="34"/>
  <c r="E49" i="34"/>
  <c r="N26" i="7" l="1"/>
  <c r="P22" i="7"/>
  <c r="P26" i="7" s="1"/>
  <c r="O14" i="36"/>
  <c r="E93" i="35"/>
  <c r="E128" i="35" s="1"/>
  <c r="O17" i="36" s="1"/>
  <c r="P40" i="7"/>
  <c r="P44" i="7" s="1"/>
  <c r="N44" i="7"/>
  <c r="N65" i="7"/>
  <c r="P61" i="7"/>
  <c r="P65" i="7" s="1"/>
  <c r="O43" i="36"/>
  <c r="N59" i="7"/>
  <c r="P55" i="7"/>
  <c r="P59" i="7" s="1"/>
  <c r="N152" i="6"/>
  <c r="N234" i="6" s="1"/>
  <c r="O29" i="36" s="1"/>
  <c r="L190" i="6"/>
  <c r="L234" i="6" s="1"/>
  <c r="L18" i="39"/>
  <c r="L30" i="39" s="1"/>
  <c r="N19" i="39"/>
  <c r="N18" i="39" s="1"/>
  <c r="N30" i="39" s="1"/>
  <c r="E32" i="39" s="1"/>
  <c r="O51" i="36" s="1"/>
  <c r="L96" i="7"/>
  <c r="L99" i="7" s="1"/>
  <c r="L23" i="37"/>
  <c r="K13" i="22"/>
  <c r="K36" i="22"/>
  <c r="K12" i="22" s="1"/>
  <c r="L51" i="7"/>
  <c r="P79" i="7"/>
  <c r="P83" i="7" s="1"/>
  <c r="N83" i="7"/>
  <c r="N96" i="7" s="1"/>
  <c r="J23" i="37"/>
  <c r="N50" i="7"/>
  <c r="P46" i="7"/>
  <c r="P50" i="7" s="1"/>
  <c r="P51" i="7" s="1"/>
  <c r="P67" i="7"/>
  <c r="P71" i="7" s="1"/>
  <c r="N71" i="7"/>
  <c r="J33" i="41"/>
  <c r="J22" i="37"/>
  <c r="J25" i="37" s="1"/>
  <c r="L33" i="41"/>
  <c r="E35" i="41" s="1"/>
  <c r="E27" i="37" s="1"/>
  <c r="O50" i="36" s="1"/>
  <c r="O52" i="36" s="1"/>
  <c r="L22" i="37"/>
  <c r="L25" i="37" s="1"/>
  <c r="P96" i="7" l="1"/>
  <c r="P99" i="7" s="1"/>
  <c r="P104" i="7" s="1"/>
  <c r="O30" i="36" s="1"/>
  <c r="O31" i="36" s="1"/>
  <c r="O53" i="36" s="1"/>
  <c r="O59" i="36" s="1"/>
  <c r="O22" i="36" s="1"/>
  <c r="O13" i="36"/>
  <c r="N51" i="7"/>
  <c r="N99" i="7" s="1"/>
  <c r="O20" i="36" l="1"/>
  <c r="O21" i="36" s="1"/>
  <c r="O23" i="36" s="1"/>
</calcChain>
</file>

<file path=xl/comments1.xml><?xml version="1.0" encoding="utf-8"?>
<comments xmlns="http://schemas.openxmlformats.org/spreadsheetml/2006/main">
  <authors>
    <author>pc502</author>
  </authors>
  <commentList>
    <comment ref="AE2" authorId="0" shapeId="0">
      <text>
        <r>
          <rPr>
            <sz val="8"/>
            <color indexed="81"/>
            <rFont val="Tahoma"/>
            <family val="2"/>
          </rPr>
          <t xml:space="preserve">date format should be:
DD-M
</t>
        </r>
      </text>
    </comment>
  </commentList>
</comments>
</file>

<file path=xl/comments2.xml><?xml version="1.0" encoding="utf-8"?>
<comments xmlns="http://schemas.openxmlformats.org/spreadsheetml/2006/main">
  <authors>
    <author>Karan</author>
  </authors>
  <commentList>
    <comment ref="E92" authorId="0" shapeId="0">
      <text>
        <r>
          <rPr>
            <b/>
            <sz val="9"/>
            <color indexed="81"/>
            <rFont val="Tahoma"/>
            <family val="2"/>
          </rPr>
          <t xml:space="preserve">Validation: This figure cannot be more than the Additional Tier 1 capital (AT1) capital available  at Sr. No 55.
</t>
        </r>
      </text>
    </comment>
  </commentList>
</comments>
</file>

<file path=xl/comments3.xml><?xml version="1.0" encoding="utf-8"?>
<comments xmlns="http://schemas.openxmlformats.org/spreadsheetml/2006/main">
  <authors>
    <author>sunurajan</author>
  </authors>
  <commentList>
    <comment ref="E84" authorId="0" shapeId="0">
      <text>
        <r>
          <rPr>
            <b/>
            <sz val="8"/>
            <color indexed="81"/>
            <rFont val="Tahoma"/>
            <family val="2"/>
          </rPr>
          <t xml:space="preserve">Validation: This figure cannot be more than the </t>
        </r>
        <r>
          <rPr>
            <b/>
            <i/>
            <sz val="8"/>
            <color indexed="81"/>
            <rFont val="Tahoma"/>
            <family val="2"/>
          </rPr>
          <t xml:space="preserve">Additional Tier 1 capital (AT1) capital available  </t>
        </r>
        <r>
          <rPr>
            <b/>
            <sz val="8"/>
            <color indexed="81"/>
            <rFont val="Tahoma"/>
            <family val="2"/>
          </rPr>
          <t xml:space="preserve">at Sr. No 54.
</t>
        </r>
      </text>
    </comment>
  </commentList>
</comments>
</file>

<file path=xl/comments4.xml><?xml version="1.0" encoding="utf-8"?>
<comments xmlns="http://schemas.openxmlformats.org/spreadsheetml/2006/main">
  <authors>
    <author>Shilpa</author>
  </authors>
  <commentList>
    <comment ref="G72" authorId="0" shapeId="0">
      <text>
        <r>
          <rPr>
            <sz val="8"/>
            <color indexed="81"/>
            <rFont val="Tahoma"/>
            <family val="2"/>
          </rPr>
          <t xml:space="preserve">If risk weight based on notional CRAR is not possible to be indicated,  then specific risk capital charge of </t>
        </r>
        <r>
          <rPr>
            <b/>
            <sz val="8"/>
            <color indexed="81"/>
            <rFont val="Tahoma"/>
            <family val="2"/>
          </rPr>
          <t>31.50</t>
        </r>
        <r>
          <rPr>
            <sz val="8"/>
            <color indexed="81"/>
            <rFont val="Tahoma"/>
            <family val="2"/>
          </rPr>
          <t xml:space="preserve"> % or </t>
        </r>
        <r>
          <rPr>
            <b/>
            <sz val="8"/>
            <color indexed="81"/>
            <rFont val="Tahoma"/>
            <family val="2"/>
          </rPr>
          <t>56.25</t>
        </r>
        <r>
          <rPr>
            <sz val="8"/>
            <color indexed="81"/>
            <rFont val="Tahoma"/>
            <family val="2"/>
          </rPr>
          <t xml:space="preserve"> % as per risk perception of investing bank may be chosen.</t>
        </r>
      </text>
    </comment>
  </commentList>
</comments>
</file>

<file path=xl/comments5.xml><?xml version="1.0" encoding="utf-8"?>
<comments xmlns="http://schemas.openxmlformats.org/spreadsheetml/2006/main">
  <authors>
    <author>Shilpa</author>
  </authors>
  <commentList>
    <comment ref="F74" authorId="0" shapeId="0">
      <text>
        <r>
          <rPr>
            <sz val="8"/>
            <color indexed="81"/>
            <rFont val="Tahoma"/>
            <family val="2"/>
          </rPr>
          <t xml:space="preserve">If risk weight based on notional CRAR is not possible to be indicated,  then specific risk capital charge of </t>
        </r>
        <r>
          <rPr>
            <b/>
            <sz val="8"/>
            <color indexed="81"/>
            <rFont val="Tahoma"/>
            <family val="2"/>
          </rPr>
          <t>31.50</t>
        </r>
        <r>
          <rPr>
            <sz val="8"/>
            <color indexed="81"/>
            <rFont val="Tahoma"/>
            <family val="2"/>
          </rPr>
          <t xml:space="preserve"> % or </t>
        </r>
        <r>
          <rPr>
            <b/>
            <sz val="8"/>
            <color indexed="81"/>
            <rFont val="Tahoma"/>
            <family val="2"/>
          </rPr>
          <t xml:space="preserve">56.25 </t>
        </r>
        <r>
          <rPr>
            <sz val="8"/>
            <color indexed="81"/>
            <rFont val="Tahoma"/>
            <family val="2"/>
          </rPr>
          <t>% as per risk perception of investing bank may be chosen</t>
        </r>
      </text>
    </comment>
  </commentList>
</comments>
</file>

<file path=xl/comments6.xml><?xml version="1.0" encoding="utf-8"?>
<comments xmlns="http://schemas.openxmlformats.org/spreadsheetml/2006/main">
  <authors>
    <author>Shilpa</author>
  </authors>
  <commentList>
    <comment ref="G62" authorId="0" shapeId="0">
      <text>
        <r>
          <rPr>
            <sz val="8"/>
            <color indexed="81"/>
            <rFont val="Tahoma"/>
            <family val="2"/>
          </rPr>
          <t xml:space="preserve">If risk weight based on notional CRAR is not possible to be indicated,  then specific risk capital charge of </t>
        </r>
        <r>
          <rPr>
            <b/>
            <sz val="8"/>
            <color indexed="81"/>
            <rFont val="Tahoma"/>
            <family val="2"/>
          </rPr>
          <t>31.50</t>
        </r>
        <r>
          <rPr>
            <sz val="8"/>
            <color indexed="81"/>
            <rFont val="Tahoma"/>
            <family val="2"/>
          </rPr>
          <t xml:space="preserve"> % or </t>
        </r>
        <r>
          <rPr>
            <b/>
            <sz val="8"/>
            <color indexed="81"/>
            <rFont val="Tahoma"/>
            <family val="2"/>
          </rPr>
          <t>56.25</t>
        </r>
        <r>
          <rPr>
            <sz val="8"/>
            <color indexed="81"/>
            <rFont val="Tahoma"/>
            <family val="2"/>
          </rPr>
          <t xml:space="preserve"> % as per risk perception of investing bank may be chosen</t>
        </r>
      </text>
    </comment>
  </commentList>
</comments>
</file>

<file path=xl/sharedStrings.xml><?xml version="1.0" encoding="utf-8"?>
<sst xmlns="http://schemas.openxmlformats.org/spreadsheetml/2006/main" count="6224" uniqueCount="2466">
  <si>
    <t>(dimSeg)QCCPsDimension~(dom)QCCPNine|(dimSeg)CreditRiskDimension~(dom)CreditRiskToQCCPs|(dimSeg)ExposureTypeDimension~(dom)OffBalanceSheet|(dimSeg)TransactionDetailsDimension~(dom)ExchangeTradedDerivatives|(dimSeg)OriginalMaturityDimension~(dom)UptoOneYear:E|PFC</t>
  </si>
  <si>
    <t>(dimSeg)QCCPsDimension~(dom)QCCPNine|(dimSeg)CreditRiskDimension~(dom)CreditRiskToQCCPs|(dimSeg)ExposureTypeDimension~(dom)OffBalanceSheet|(dimSeg)TransactionDetailsDimension~(dom)ExchangeTradedDerivatives|(dimSeg)OriginalMaturityDimension~(dom)MorethanOneYearLessthanEqualFiveYears:E|PFC</t>
  </si>
  <si>
    <t>(dimSeg)QCCPsDimension~(dom)QCCPNine|(dimSeg)CreditRiskDimension~(dom)CreditRiskToQCCPs|(dimSeg)ExposureTypeDimension~(dom)OffBalanceSheet|(dimSeg)TransactionDetailsDimension~(dom)ExchangeTradedDerivatives|(dimSeg)OriginalMaturityDimension~(dom)MorethanFiveYears:E|PFC</t>
  </si>
  <si>
    <t>(dimSeg)QCCPsDimension~(dom)QCCPNine|(dimSeg)CreditRiskDimension~(dom)CreditRiskToQCCPs|(dimSeg)ExposureTypeDimension~(dom)OffBalanceSheet|(dimSeg)TransactionDetailsDimension~(dom)SecurityFinancingTransactions</t>
  </si>
  <si>
    <t>(dimSeg)QCCPsDimension~(dom)QCCPNine|(dimSeg)CreditRiskDimension~(dom)CreditRiskToQCCPs|(dimSeg)ExposureTypeDimension~(dom)OffBalanceSheet</t>
  </si>
  <si>
    <t>(dimSeg)QCCPsDimension~(dom)QCCPTen|(dimSeg)CreditRiskDimension~(dom)CreditRiskToQCCPs|(dimSeg)ExposureTypeDimension~(dom)OffBalanceSheet|(dimSeg)ExposureClassDimension~(dom)DefaultFundExposure</t>
  </si>
  <si>
    <t>(dimSeg)QCCPsDimension~(dom)QCCPTen|(dimSeg)CreditRiskDimension~(dom)CreditRiskToQCCPs|(dimSeg)ExposureTypeDimension~(dom)OffBalanceSheet|(dimSeg)ExposureClassDimension~(dom)SecuritiesPostedAsCollateral</t>
  </si>
  <si>
    <t>(dimSeg)QCCPsDimension~(dom)QCCPTen|(dimSeg)CreditRiskDimension~(dom)CreditRiskToQCCPs|(dimSeg)ExposureTypeDimension~(dom)OffBalanceSheet|(dimSeg)TransactionDetailsDimension~(dom)OTCDerivatives</t>
  </si>
  <si>
    <t>(dimSeg)QCCPsDimension~(dom)QCCPTen|(dimSeg)CreditRiskDimension~(dom)CreditRiskToQCCPs|(dimSeg)ExposureTypeDimension~(dom)OffBalanceSheet|(dimSeg)TransactionDetailsDimension~(dom)OTCDerivatives|(dimSeg)OriginalMaturityDimension~(dom)UptoOneYear:E|PFC</t>
  </si>
  <si>
    <t>(dimSeg)QCCPsDimension~(dom)QCCPTen|(dimSeg)CreditRiskDimension~(dom)CreditRiskToQCCPs|(dimSeg)ExposureTypeDimension~(dom)OffBalanceSheet|(dimSeg)TransactionDetailsDimension~(dom)OTCDerivatives|(dimSeg)OriginalMaturityDimension~(dom)MorethanOneYearLessthanEqualFiveYears:E|PFC</t>
  </si>
  <si>
    <t>(dimSeg)QCCPsDimension~(dom)QCCPTen|(dimSeg)CreditRiskDimension~(dom)CreditRiskToQCCPs|(dimSeg)ExposureTypeDimension~(dom)OffBalanceSheet|(dimSeg)TransactionDetailsDimension~(dom)OTCDerivatives|(dimSeg)OriginalMaturityDimension~(dom)MorethanFiveYears:E|PFC</t>
  </si>
  <si>
    <t>(dimSeg)QCCPsDimension~(dom)QCCPTen|(dimSeg)CreditRiskDimension~(dom)CreditRiskToQCCPs|(dimSeg)ExposureTypeDimension~(dom)OffBalanceSheet|(dimSeg)TransactionDetailsDimension~(dom)ExchangeTradedDerivatives</t>
  </si>
  <si>
    <t>(dimSeg)QCCPsDimension~(dom)QCCPTen|(dimSeg)CreditRiskDimension~(dom)CreditRiskToQCCPs|(dimSeg)ExposureTypeDimension~(dom)OffBalanceSheet|(dimSeg)TransactionDetailsDimension~(dom)ExchangeTradedDerivatives|(dimSeg)OriginalMaturityDimension~(dom)UptoOneYear:E|PFC</t>
  </si>
  <si>
    <t>(dimSeg)QCCPsDimension~(dom)QCCPTen|(dimSeg)CreditRiskDimension~(dom)CreditRiskToQCCPs|(dimSeg)ExposureTypeDimension~(dom)OffBalanceSheet|(dimSeg)TransactionDetailsDimension~(dom)ExchangeTradedDerivatives|(dimSeg)OriginalMaturityDimension~(dom)MorethanOneYearLessthanEqualFiveYears:E|PFC</t>
  </si>
  <si>
    <t>(dimSeg)QCCPsDimension~(dom)QCCPTen|(dimSeg)CreditRiskDimension~(dom)CreditRiskToQCCPs|(dimSeg)ExposureTypeDimension~(dom)OffBalanceSheet|(dimSeg)TransactionDetailsDimension~(dom)ExchangeTradedDerivatives|(dimSeg)OriginalMaturityDimension~(dom)MorethanFiveYears:E|PFC</t>
  </si>
  <si>
    <t>(dimSeg)QCCPsDimension~(dom)QCCPTen|(dimSeg)CreditRiskDimension~(dom)CreditRiskToQCCPs|(dimSeg)ExposureTypeDimension~(dom)OffBalanceSheet|(dimSeg)TransactionDetailsDimension~(dom)SecurityFinancingTransactions</t>
  </si>
  <si>
    <t>(dimSeg)QCCPsDimension~(dom)QCCPTen|(dimSeg)CreditRiskDimension~(dom)CreditRiskToQCCPs|(dimSeg)ExposureTypeDimension~(dom)OffBalanceSheet</t>
  </si>
  <si>
    <t>Claims on Foreign Sovereigns and Foreign Central Banks</t>
  </si>
  <si>
    <t>Note : All fields are summations of QCCPs.</t>
  </si>
  <si>
    <t>Name of QCCP</t>
  </si>
  <si>
    <t>RWAs on Exposures to QCCP(10)</t>
  </si>
  <si>
    <t>RWAs on Exposures to QCCP(9)</t>
  </si>
  <si>
    <t>RWAs on Exposures to QCCP(8)</t>
  </si>
  <si>
    <t>RWAs on Exposures to QCCP(7)</t>
  </si>
  <si>
    <t>RWAs on Exposures to QCCP(6)</t>
  </si>
  <si>
    <t>RWAs on Exposures to QCCP(5)</t>
  </si>
  <si>
    <t>RWAs on Exposures to QCCP(4)</t>
  </si>
  <si>
    <t xml:space="preserve">RWAs on Exposures to QCCP(3) </t>
  </si>
  <si>
    <t xml:space="preserve">RWAs on Exposures to QCCP(2) </t>
  </si>
  <si>
    <t>RWAs on Exposures to QCCP(1)</t>
  </si>
  <si>
    <t>CR-QCCP (1)</t>
  </si>
  <si>
    <t>CR-QCCP (2)</t>
  </si>
  <si>
    <t>CR-QCCP (3)</t>
  </si>
  <si>
    <t>CR-QCCP (4)</t>
  </si>
  <si>
    <t>CR-QCCP (5)</t>
  </si>
  <si>
    <t>CR-QCCP (6)</t>
  </si>
  <si>
    <t>CR-QCCP (7)</t>
  </si>
  <si>
    <t>CR-QCCP (8)</t>
  </si>
  <si>
    <t>CR-QCCP (9)</t>
  </si>
  <si>
    <t>CR-QCCP (10)</t>
  </si>
  <si>
    <t>13A</t>
  </si>
  <si>
    <t>13B</t>
  </si>
  <si>
    <t>Revaluation reserves at a discount of 55 per cent (CET-1)</t>
  </si>
  <si>
    <t xml:space="preserve">Foreign Currency translation reserve(FCTR) at a discount of 25 per cent </t>
  </si>
  <si>
    <t>(dimSeg)NatureOfRegulatoryCapitalDimension~(dom)ForeignCurrencyTranslationReserveAtDiscountOf25Percent</t>
  </si>
  <si>
    <t>Deferred tax assets associated with accumulated losses (net of eligible DTL)</t>
  </si>
  <si>
    <t>(dimSeg)NatureOfRegulatoryCapitalDimension~(dom)DeferredTaxAssetsAssociatedWithAccumulatedLossesNetOfEligibleDeferredTaxLiabilities</t>
  </si>
  <si>
    <t>26A</t>
  </si>
  <si>
    <t>CET 1 after above Adjustment (15 - sum of16 to 26)</t>
  </si>
  <si>
    <t>(dimSeg)NatureOfRegulatoryCapitalDimension~(dom)CommonEquityCapitalTierIAfterAdjustmentsAsPerBaselIII</t>
  </si>
  <si>
    <t xml:space="preserve">Significant investments in the common stock of banking, financial and insurance entities that are outside the scope of regulatory consolidation </t>
  </si>
  <si>
    <t>Deferred tax assets associated with timing differences (other than those related to accumulated losses)</t>
  </si>
  <si>
    <t>CET 1 after above two Adjustment (26A - 27 -27A)</t>
  </si>
  <si>
    <t>Recognition of DTA and Significant Investments  in CET 1</t>
  </si>
  <si>
    <t>Recognition of Significant Investments  in CET 1</t>
  </si>
  <si>
    <t>Recognition of DTA  associated with timing differences in CET 1</t>
  </si>
  <si>
    <t>DTL eligible for netting from DTA  associated with timing differences</t>
  </si>
  <si>
    <t>27A</t>
  </si>
  <si>
    <t>27B</t>
  </si>
  <si>
    <t>27C</t>
  </si>
  <si>
    <t>27C1</t>
  </si>
  <si>
    <t>27C2</t>
  </si>
  <si>
    <t>27D</t>
  </si>
  <si>
    <t>27E</t>
  </si>
  <si>
    <t>(dimSeg)NatureOfRegulatoryCapitalDimension~(dom)DeferredTaxAssetsAssociatedWithTimingDifferencesOtherThanThoseRelatedToAccumulatedLosses</t>
  </si>
  <si>
    <t>(dimSeg)NatureOfRegulatoryCapitalDimension~(dom)CommonEquityCapitalTierIAfterAdjustmentsForSpecifiedItems</t>
  </si>
  <si>
    <t>(dimSeg)NatureOfRegulatoryCapitalDimension~(dom)RecognitionOfDeferredTaxAssetsAndSignificantInvestmentsInCommonEquityTierICapital</t>
  </si>
  <si>
    <t>(dimSeg)NatureOfRegulatoryCapitalDimension~(dom)RecognitionOfSignificantInvestmentsInCommonEquityTierICapital</t>
  </si>
  <si>
    <t>(dimSeg)NatureOfRegulatoryCapitalDimension~(dom)RecognitionOfDeferredTaxAssetsAssociatedWithTimingDifferencesInCommonEquityTierICapital</t>
  </si>
  <si>
    <t>(dimSeg)NatureOfRegulatoryCapitalDimension~(dom)DeferredTaxLiabilitiesEligibleForNettingFromDeferredTaxAssetsAssociatedWithTimingDifferences</t>
  </si>
  <si>
    <t xml:space="preserve"> Total regulatory adjustments to Common equity Tier 1 </t>
  </si>
  <si>
    <t>Revaluation reserves at a discount of 55 per cent  (T-2) (if not already shown under CET 1)</t>
  </si>
  <si>
    <t>(dimSeg)NatureOfRegulatoryCapitalDimension~(dom)RevaluationReservesAtDiscountOf55PercentIfNotShownUnderCommonEquityTierICapital</t>
  </si>
  <si>
    <t>Deferred tax assets(DTAs) related to timing differences (other than those related to accumulated losses) not deducted from CET1</t>
  </si>
  <si>
    <t>(dimSeg)CreditRiskDimension~(dom)CreditRiskExposuresExcludingSecuritisation|(dimSeg)ExposureTypeDimension~(dom)OnBalanceSheet|(dimSeg)ExposureClassDimension~(dom)DeferredTaxAssetsRelatedToTimingDifferencesOtherThanThoseRelatedToAccumulatedLossesNotDeductedFromCommonEquityTierICapital|(dimSeg)RiskWeightDimension~(dom)RiskWeight250Percent</t>
  </si>
  <si>
    <t>12A</t>
  </si>
  <si>
    <t>12B</t>
  </si>
  <si>
    <t>26B</t>
  </si>
  <si>
    <t>26C</t>
  </si>
  <si>
    <t>26D</t>
  </si>
  <si>
    <t>26E</t>
  </si>
  <si>
    <t>26C1</t>
  </si>
  <si>
    <t>26C2</t>
  </si>
  <si>
    <t>CET 1 after above Adjustment (14 - sum of15 to 25)</t>
  </si>
  <si>
    <t>Common Equity Tier 1 Capital (CET1) [27B + 27C + 27D]</t>
  </si>
  <si>
    <t>Common Equity Tier 1 Capital (CET1) [26B + 26C+26D]</t>
  </si>
  <si>
    <t>25A</t>
  </si>
  <si>
    <t>CET 1 after above two Adjustment (25A - 26 -26A)</t>
  </si>
  <si>
    <t xml:space="preserve">Final Common Equity Tier 1 capital (CET1) </t>
  </si>
  <si>
    <r>
      <t xml:space="preserve"> Common Equity Tier 1 capital before regulatory adjustments </t>
    </r>
    <r>
      <rPr>
        <sz val="10"/>
        <color indexed="8"/>
        <rFont val="Arial Unicode MS"/>
        <family val="2"/>
      </rPr>
      <t>(sum of rows 1 to 8 and rows 13A  to 14 for Domestic banks; sum  of rows 9 to 14 for foreign banks)</t>
    </r>
  </si>
  <si>
    <t>(dimSeg)NatureOfRegulatoryCapitalDimension~(dom)FinalCommonEquityCapitalTierI</t>
  </si>
  <si>
    <t xml:space="preserve"> Tier 1 capital (T1 = CET1 + Admissible AT1)  [35 + 55]</t>
  </si>
  <si>
    <t xml:space="preserve"> Final Common Equity Tier 1 capital (CET1) </t>
  </si>
  <si>
    <r>
      <t xml:space="preserve"> Common Equity Tier 1 capital before regulatory adjustments </t>
    </r>
    <r>
      <rPr>
        <sz val="10"/>
        <color indexed="8"/>
        <rFont val="Arial Unicode MS"/>
        <family val="2"/>
      </rPr>
      <t>(sum of rows 1 to 7 and rows 12A to 13 for Domestic banks; sum  of rows 8 to 13 for foreign banks)</t>
    </r>
  </si>
  <si>
    <t xml:space="preserve"> Tier 1 capital (T1 = CET1 + Admissible AT1) [36 + 56]</t>
  </si>
  <si>
    <t>NameOfQCCP</t>
  </si>
  <si>
    <t>(dimSeg)QCCPsDimension~(dom)QCCPOne</t>
  </si>
  <si>
    <t>(dimSeg)QCCPsDimension~(dom)QCCPTwo</t>
  </si>
  <si>
    <t>(dimSeg)QCCPsDimension~(dom)QCCPThree</t>
  </si>
  <si>
    <t>(dimSeg)QCCPsDimension~(dom)QCCPFour</t>
  </si>
  <si>
    <t>(dimSeg)QCCPsDimension~(dom)QCCPFive</t>
  </si>
  <si>
    <t>(dimSeg)QCCPsDimension~(dom)QCCPSix</t>
  </si>
  <si>
    <t>(dimSeg)QCCPsDimension~(dom)QCCPSeven</t>
  </si>
  <si>
    <t>(dimSeg)QCCPsDimension~(dom)QCCPEight</t>
  </si>
  <si>
    <t>(dimSeg)QCCPsDimension~(dom)QCCPNine</t>
  </si>
  <si>
    <t>(dimSeg)QCCPsDimension~(dom)QCCPTen</t>
  </si>
  <si>
    <t>(dimSeg)CreditRiskDimension~(dom)CreditRiskExposuresExcludingSecuritisation|(dimSeg)TypeOffBalanceSheetExposureDimension~(dom)MarketRelatedExposure|(dimSeg)ExposureTypeDimension~(dom)OffBalanceSheet|(dimSeg)MarketRelatedExposuresOffBalanceSheetDimension~(dom)UnhedgedForeignCurrencyExposure</t>
  </si>
  <si>
    <t>(dimSeg)CreditRiskDimension~(dom)CreditRiskExposuresExcludingSecuritisation|(dimSeg)TypeOffBalanceSheetExposureDimension~(dom)NonMarketRelatedExposure|(dimSeg)ExposureTypeDimension~(dom)OffBalanceSheet|(dimSeg)NonMarketRelatedExposuresOffBalanceSheetDimension~(dom)UnhedgedForeignCurrencyExposure</t>
  </si>
  <si>
    <t>(dimSeg)CreditRiskDimension~(dom)CreditRiskToQCCPs|(dimSeg)ExposureTypeDimension~(dom)OffBalanceSheet|(dimSeg)TransactionDetailsDimension~(dom)OTCDerivatives</t>
  </si>
  <si>
    <t>CR-NonQCCPs</t>
  </si>
  <si>
    <t>XXXI</t>
  </si>
  <si>
    <t>(dimSeg)CreditRiskDimension~(dom)CreditRiskExposuresExcludingSecuritisation|(dimSeg)ExposureTypeDimension~(dom)OnBalanceSheet|(dimSeg)ExposureClassDimension~(dom)UnhedgedForeignCurrencyExposure</t>
  </si>
  <si>
    <t>(dimSeg)CreditRiskDimension~(dom)CreditRiskExposuresExcludingSecuritisation|(dimSeg)ExposureTypeDimension~(dom)OnBalanceSheet|(dimSeg)ExposureClassDimension~(dom)ClaimsSubjectedtoRestructuringRescheduling|(dimSeg)RatingTypeDimension~(dom)UnratedTypeAboveThresholdandRestructured:I|RWTag</t>
  </si>
  <si>
    <t>(dimSeg)CreditRiskDimension~(dom)CreditRiskExposuresExcludingSecuritisation|(dimSeg)ExposureTypeDimension~(dom)OnBalanceSheet|(dimSeg)ExposureClassDimension~(dom)CREResidentialHousing:I|RWTag</t>
  </si>
  <si>
    <t>(dimSeg)CreditRiskDimension~(dom)CreditRiskExposuresExcludingSecuritisation|(dimSeg)ExposureTypeDimension~(dom)OnBalanceSheet|(dimSeg)ExposureClassDimension~(dom)CREOtherThanCREResidentialHousing:I|RWTag</t>
  </si>
  <si>
    <t>(dimSeg)CreditRiskDimension~(dom)CreditRiskExposuresExcludingSecuritisation|(dimSeg)ExposureTypeDimension~(dom)OnBalanceSheet|(dimSeg)ExposureClassDimension~(dom)AllOtherAssets:I|RWTag</t>
  </si>
  <si>
    <t>Status</t>
  </si>
  <si>
    <t>Report Status</t>
  </si>
  <si>
    <t>(dimSeg)CreditRiskDimension~(dom)CreditRiskToNonQCCPs|(dimSeg)ExposureTypeDimension~(dom)OffBalanceSheet|(dimSeg)TransactionDetailsDimension~(dom)TotalTradeExposures</t>
  </si>
  <si>
    <t>(dimSeg)CreditRiskDimension~(dom)CreditRiskToNonQCCPs|(dimSeg)ExposureTypeDimension~(dom)OffBalanceSheet|(dimSeg)TransactionDetailsDimension~(dom)OTCDerivatives|(dimSeg)OriginalMaturityDimension~(dom)UptoOneYear:E|PFC;;M|RWTag</t>
  </si>
  <si>
    <t>(dimSeg)CreditRiskDimension~(dom)CreditRiskToNonQCCPs|(dimSeg)ExposureTypeDimension~(dom)OffBalanceSheet|(dimSeg)TransactionDetailsDimension~(dom)OTCDerivatives|(dimSeg)OriginalMaturityDimension~(dom)MorethanOneYearLessthanEqualFiveYears:E|PFC;;M|RWTag</t>
  </si>
  <si>
    <t>(dimSeg)CreditRiskDimension~(dom)CreditRiskToNonQCCPs|(dimSeg)ExposureTypeDimension~(dom)OffBalanceSheet|(dimSeg)TransactionDetailsDimension~(dom)OTCDerivatives|(dimSeg)OriginalMaturityDimension~(dom)MorethanFiveYears:E|PFC;;M|RWTag</t>
  </si>
  <si>
    <t>(dimSeg)CreditRiskDimension~(dom)CreditRiskToNonQCCPs|(dimSeg)ExposureTypeDimension~(dom)OffBalanceSheet|(dimSeg)TransactionDetailsDimension~(dom)ExchangeTradedDerivatives|(dimSeg)OriginalMaturityDimension~(dom)UptoOneYear:E|PFC;;M|RWTag</t>
  </si>
  <si>
    <t>(dimSeg)CreditRiskDimension~(dom)CreditRiskToNonQCCPs|(dimSeg)ExposureTypeDimension~(dom)OffBalanceSheet|(dimSeg)TransactionDetailsDimension~(dom)ExchangeTradedDerivatives|(dimSeg)OriginalMaturityDimension~(dom)MorethanOneYearLessthanEqualFiveYears:E|PFC;;M|RWTag</t>
  </si>
  <si>
    <t>(dimSeg)CreditRiskDimension~(dom)CreditRiskToNonQCCPs|(dimSeg)ExposureTypeDimension~(dom)OffBalanceSheet|(dimSeg)TransactionDetailsDimension~(dom)ExchangeTradedDerivatives|(dimSeg)OriginalMaturityDimension~(dom)MorethanFiveYears:E|PFC;;M|RWTag</t>
  </si>
  <si>
    <t>(dimSeg)CreditRiskDimension~(dom)CreditRiskToNonQCCPs|(dimSeg)ExposureTypeDimension~(dom)OffBalanceSheet|(dimSeg)TransactionDetailsDimension~(dom)SecurityFinancingTransactions:M|RWTag</t>
  </si>
  <si>
    <t>(dimSeg)CreditRiskDimension~(dom)CreditRiskToNonQCCPs|(dimSeg)ExposureTypeDimension~(dom)OffBalanceSheet|(dimSeg)TransactionDetailsDimension~(dom)OtherTradeExposures:M|RWTag</t>
  </si>
  <si>
    <t>Potential Exposure (4*3)</t>
  </si>
  <si>
    <t>Credit Equivalent Amount (5+7)</t>
  </si>
  <si>
    <t>Risk Adjusted Value (11*10)</t>
  </si>
  <si>
    <t>RWAs on Exposures to  Non-QCCPs</t>
  </si>
  <si>
    <t>(dimSeg)CreditRiskDimension~(dom)CreditRiskToQCCPs|(dimSeg)ExposureTypeDimension~(dom)OffBalanceSheet|(dimSeg)TransactionDetailsDimension~(dom)ExchangeTradedDerivatives</t>
  </si>
  <si>
    <t>(dimSeg)CreditRiskDimension~(dom)CreditRiskToNonQCCPs|(dimSeg)ExposureTypeDimension~(dom)OffBalanceSheet|(dimSeg)TransactionDetailsDimension~(dom)OTCDerivatives</t>
  </si>
  <si>
    <t>(dimSeg)CreditRiskDimension~(dom)CreditRiskToNonQCCPs|(dimSeg)ExposureTypeDimension~(dom)OffBalanceSheet|(dimSeg)TransactionDetailsDimension~(dom)ExchangeTradedDerivatives</t>
  </si>
  <si>
    <t>(dimSeg)CreditRiskDimension~(dom)CreditRiskExposuresExcludingSecuritisation|(dimSeg)ExposureTypeDimension~(dom)OnBalanceSheet|(dimSeg)ExposureClassDimension~(dom)AllInvestmentInPaidUpEquityOfNonFinancialEntitiesOtherThanSubsidiariesWhichExceed10PercentOfIssuedCommonShareCapital|(dimSeg)RiskWeightDimension~(dom)RiskWeight1250Percent</t>
  </si>
  <si>
    <t>(dimSeg)CreditRiskDimension~(dom)CreditRiskforSecuritisationExposures|(dimSeg)ExposureTypeDimension~(dom)OnBalanceSheet|(dimSeg)SecuritisedExposureNatureDimension~(dom)Originator|(dimSeg)ExposureClassDimension~(dom)SecuritisationExposures|(dimSeg)CollateralNatureDimension~(dom)BackedCommercialRealEstateExposures|(dimSeg)RatingTypeDimension~(dom)RatingTypeBB|(dimSeg)RiskWeightDimension~(dom)RiskWeight1250Percent</t>
  </si>
  <si>
    <t>(dimSeg)CreditRiskDimension~(dom)CreditRiskforSecuritisationExposures|(dimSeg)ExposureTypeDimension~(dom)OnBalanceSheet|(dimSeg)SecuritisedExposureNatureDimension~(dom)Originator|(dimSeg)ExposureClassDimension~(dom)SecuritisationExposures|(dimSeg)CollateralNatureDimension~(dom)BackedCommercialRealEstateExposures|(dimSeg)RatingTypeDimension~(dom)RatingTypeBBandBelow|(dimSeg)RiskWeightDimension~(dom)RiskWeight1250Percent</t>
  </si>
  <si>
    <t>(dimSeg)CreditRiskDimension~(dom)CreditRiskforSecuritisationExposures|(dimSeg)ExposureTypeDimension~(dom)OnBalanceSheet|(dimSeg)SecuritisedExposureNatureDimension~(dom)Originator|(dimSeg)ExposureClassDimension~(dom)SecuritisationExposures|(dimSeg)CollateralNatureDimension~(dom)BackedCommercialRealEstateExposures|(dimSeg)RatingTypeDimension~(dom)UnratedType|(dimSeg)RiskWeightDimension~(dom)RiskWeight1250Percent</t>
  </si>
  <si>
    <t>(dimSeg)CreditRiskDimension~(dom)CreditRiskforSecuritisationExposures|(dimSeg)ExposureTypeDimension~(dom)OnBalanceSheet|(dimSeg)SecuritisedExposureNatureDimension~(dom)Originator|(dimSeg)ExposureClassDimension~(dom)SecuritisationExposures|(dimSeg)CollateralNatureDimension~(dom)BackedOtherthanCommercialRealEstateExposures|(dimSeg)RatingTypeDimension~(dom)RatingTypeBB|(dimSeg)RiskWeightDimension~(dom)RiskWeight1250Percent</t>
  </si>
  <si>
    <t>(dimSeg)CreditRiskDimension~(dom)CreditRiskforSecuritisationExposures|(dimSeg)ExposureTypeDimension~(dom)OnBalanceSheet|(dimSeg)SecuritisedExposureNatureDimension~(dom)Originator|(dimSeg)ExposureClassDimension~(dom)SecuritisationExposures|(dimSeg)CollateralNatureDimension~(dom)BackedOtherthanCommercialRealEstateExposures|(dimSeg)RatingTypeDimension~(dom)RatingTypeBBandBelow|(dimSeg)RiskWeightDimension~(dom)RiskWeight1250Percent</t>
  </si>
  <si>
    <t>(dimSeg)CreditRiskDimension~(dom)CreditRiskforSecuritisationExposures|(dimSeg)ExposureTypeDimension~(dom)OnBalanceSheet|(dimSeg)SecuritisedExposureNatureDimension~(dom)Originator|(dimSeg)ExposureClassDimension~(dom)SecuritisationExposures|(dimSeg)CollateralNatureDimension~(dom)BackedOtherthanCommercialRealEstateExposures|(dimSeg)RatingTypeDimension~(dom)UnratedType|(dimSeg)RiskWeightDimension~(dom)RiskWeight1250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</si>
  <si>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CommercialRealEstateExposures|(dimSeg)RatingTypeDimension~(dom)RatingTypeBB|(dimSeg)RiskWeightDimension~(dom)RiskWeight1250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</si>
  <si>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CommercialRealEstateExposures|(dimSeg)RatingTypeDimension~(dom)RatingTypeBBandBelow|(dimSeg)RiskWeightDimension~(dom)RiskWeight1250Percent</t>
  </si>
  <si>
    <t>(dimSeg)QCCPsDimension~(dom)QCCPOne|(dimSeg)CreditRiskDimension~(dom)CreditRiskToQCCPs|(dimSeg)ExposureTypeDimension~(dom)OffBalanceSheet|(dimSeg)TransactionDetailsDimension~(dom)SecurityFinancingTransactions</t>
  </si>
  <si>
    <t>(dimSeg)QCCPsDimension~(dom)QCCPOne|(dimSeg)CreditRiskDimension~(dom)CreditRiskToQCCPs|(dimSeg)ExposureTypeDimension~(dom)OffBalanceSheet</t>
  </si>
  <si>
    <t>(dimSeg)QCCPsDimension~(dom)QCCPTwo|(dimSeg)CreditRiskDimension~(dom)CreditRiskToQCCPs|(dimSeg)ExposureTypeDimension~(dom)OffBalanceSheet|(dimSeg)ExposureClassDimension~(dom)DefaultFundExposure</t>
  </si>
  <si>
    <t>(dimSeg)QCCPsDimension~(dom)QCCPTwo|(dimSeg)CreditRiskDimension~(dom)CreditRiskToQCCPs|(dimSeg)ExposureTypeDimension~(dom)OffBalanceSheet|(dimSeg)ExposureClassDimension~(dom)SecuritiesPostedAsCollateral</t>
  </si>
  <si>
    <t>(dimSeg)QCCPsDimension~(dom)QCCPTwo|(dimSeg)CreditRiskDimension~(dom)CreditRiskToQCCPs|(dimSeg)ExposureTypeDimension~(dom)OffBalanceSheet|(dimSeg)TransactionDetailsDimension~(dom)OTCDerivatives</t>
  </si>
  <si>
    <t>(dimSeg)QCCPsDimension~(dom)QCCPTwo|(dimSeg)CreditRiskDimension~(dom)CreditRiskToQCCPs|(dimSeg)ExposureTypeDimension~(dom)OffBalanceSheet|(dimSeg)TransactionDetailsDimension~(dom)OTCDerivatives|(dimSeg)OriginalMaturityDimension~(dom)UptoOneYear:E|PFC</t>
  </si>
  <si>
    <t>(dimSeg)QCCPsDimension~(dom)QCCPTwo|(dimSeg)CreditRiskDimension~(dom)CreditRiskToQCCPs|(dimSeg)ExposureTypeDimension~(dom)OffBalanceSheet|(dimSeg)TransactionDetailsDimension~(dom)OTCDerivatives|(dimSeg)OriginalMaturityDimension~(dom)MorethanOneYearLessthanEqualFiveYears:E|PFC</t>
  </si>
  <si>
    <t>(dimSeg)QCCPsDimension~(dom)QCCPTwo|(dimSeg)CreditRiskDimension~(dom)CreditRiskToQCCPs|(dimSeg)ExposureTypeDimension~(dom)OffBalanceSheet|(dimSeg)TransactionDetailsDimension~(dom)OTCDerivatives|(dimSeg)OriginalMaturityDimension~(dom)MorethanFiveYears:E|PFC</t>
  </si>
  <si>
    <t>(dimSeg)QCCPsDimension~(dom)QCCPTwo|(dimSeg)CreditRiskDimension~(dom)CreditRiskToQCCPs|(dimSeg)ExposureTypeDimension~(dom)OffBalanceSheet|(dimSeg)TransactionDetailsDimension~(dom)ExchangeTradedDerivatives</t>
  </si>
  <si>
    <t>(dimSeg)QCCPsDimension~(dom)QCCPTwo|(dimSeg)CreditRiskDimension~(dom)CreditRiskToQCCPs|(dimSeg)ExposureTypeDimension~(dom)OffBalanceSheet|(dimSeg)TransactionDetailsDimension~(dom)ExchangeTradedDerivatives|(dimSeg)OriginalMaturityDimension~(dom)UptoOneYear:E|PFC</t>
  </si>
  <si>
    <t>(dimSeg)QCCPsDimension~(dom)QCCPTwo|(dimSeg)CreditRiskDimension~(dom)CreditRiskToQCCPs|(dimSeg)ExposureTypeDimension~(dom)OffBalanceSheet|(dimSeg)TransactionDetailsDimension~(dom)ExchangeTradedDerivatives|(dimSeg)OriginalMaturityDimension~(dom)MorethanOneYearLessthanEqualFiveYears:E|PFC</t>
  </si>
  <si>
    <t>(dimSeg)QCCPsDimension~(dom)QCCPTwo|(dimSeg)CreditRiskDimension~(dom)CreditRiskToQCCPs|(dimSeg)ExposureTypeDimension~(dom)OffBalanceSheet|(dimSeg)TransactionDetailsDimension~(dom)ExchangeTradedDerivatives|(dimSeg)OriginalMaturityDimension~(dom)MorethanFiveYears:E|PFC</t>
  </si>
  <si>
    <t>(dimSeg)QCCPsDimension~(dom)QCCPTwo|(dimSeg)CreditRiskDimension~(dom)CreditRiskToQCCPs|(dimSeg)ExposureTypeDimension~(dom)OffBalanceSheet|(dimSeg)TransactionDetailsDimension~(dom)SecurityFinancingTransactions</t>
  </si>
  <si>
    <t>(dimSeg)QCCPsDimension~(dom)QCCPTwo|(dimSeg)CreditRiskDimension~(dom)CreditRiskToQCCPs|(dimSeg)ExposureTypeDimension~(dom)OffBalanceSheet</t>
  </si>
  <si>
    <t>(dimSeg)QCCPsDimension~(dom)QCCPThree|(dimSeg)CreditRiskDimension~(dom)CreditRiskToQCCPs|(dimSeg)ExposureTypeDimension~(dom)OffBalanceSheet|(dimSeg)ExposureClassDimension~(dom)DefaultFundExposure</t>
  </si>
  <si>
    <t>(dimSeg)QCCPsDimension~(dom)QCCPThree|(dimSeg)CreditRiskDimension~(dom)CreditRiskToQCCPs|(dimSeg)ExposureTypeDimension~(dom)OffBalanceSheet|(dimSeg)ExposureClassDimension~(dom)SecuritiesPostedAsCollateral</t>
  </si>
  <si>
    <t>(dimSeg)QCCPsDimension~(dom)QCCPThree|(dimSeg)CreditRiskDimension~(dom)CreditRiskToQCCPs|(dimSeg)ExposureTypeDimension~(dom)OffBalanceSheet|(dimSeg)TransactionDetailsDimension~(dom)OTCDerivatives</t>
  </si>
  <si>
    <t>(dimSeg)QCCPsDimension~(dom)QCCPThree|(dimSeg)CreditRiskDimension~(dom)CreditRiskToQCCPs|(dimSeg)ExposureTypeDimension~(dom)OffBalanceSheet|(dimSeg)TransactionDetailsDimension~(dom)OTCDerivatives|(dimSeg)OriginalMaturityDimension~(dom)UptoOneYear:E|PFC</t>
  </si>
  <si>
    <t>(dimSeg)QCCPsDimension~(dom)QCCPThree|(dimSeg)CreditRiskDimension~(dom)CreditRiskToQCCPs|(dimSeg)ExposureTypeDimension~(dom)OffBalanceSheet|(dimSeg)TransactionDetailsDimension~(dom)OTCDerivatives|(dimSeg)OriginalMaturityDimension~(dom)MorethanOneYearLessthanEqualFiveYears:E|PFC</t>
  </si>
  <si>
    <t>(dimSeg)QCCPsDimension~(dom)QCCPThree|(dimSeg)CreditRiskDimension~(dom)CreditRiskToQCCPs|(dimSeg)ExposureTypeDimension~(dom)OffBalanceSheet|(dimSeg)TransactionDetailsDimension~(dom)OTCDerivatives|(dimSeg)OriginalMaturityDimension~(dom)MorethanFiveYears:E|PFC</t>
  </si>
  <si>
    <t>(dimSeg)QCCPsDimension~(dom)QCCPThree|(dimSeg)CreditRiskDimension~(dom)CreditRiskToQCCPs|(dimSeg)ExposureTypeDimension~(dom)OffBalanceSheet|(dimSeg)TransactionDetailsDimension~(dom)ExchangeTradedDerivatives</t>
  </si>
  <si>
    <t>(dimSeg)QCCPsDimension~(dom)QCCPThree|(dimSeg)CreditRiskDimension~(dom)CreditRiskToQCCPs|(dimSeg)ExposureTypeDimension~(dom)OffBalanceSheet|(dimSeg)TransactionDetailsDimension~(dom)ExchangeTradedDerivatives|(dimSeg)OriginalMaturityDimension~(dom)UptoOneYear:E|PFC</t>
  </si>
  <si>
    <t>(dimSeg)QCCPsDimension~(dom)QCCPThree|(dimSeg)CreditRiskDimension~(dom)CreditRiskToQCCPs|(dimSeg)ExposureTypeDimension~(dom)OffBalanceSheet|(dimSeg)TransactionDetailsDimension~(dom)ExchangeTradedDerivatives|(dimSeg)OriginalMaturityDimension~(dom)MorethanOneYearLessthanEqualFiveYears:E|PFC</t>
  </si>
  <si>
    <t>(dimSeg)QCCPsDimension~(dom)QCCPThree|(dimSeg)CreditRiskDimension~(dom)CreditRiskToQCCPs|(dimSeg)ExposureTypeDimension~(dom)OffBalanceSheet|(dimSeg)TransactionDetailsDimension~(dom)ExchangeTradedDerivatives|(dimSeg)OriginalMaturityDimension~(dom)MorethanFiveYears:E|PFC</t>
  </si>
  <si>
    <t>(dimSeg)QCCPsDimension~(dom)QCCPThree|(dimSeg)CreditRiskDimension~(dom)CreditRiskToQCCPs|(dimSeg)ExposureTypeDimension~(dom)OffBalanceSheet|(dimSeg)TransactionDetailsDimension~(dom)SecurityFinancingTransactions</t>
  </si>
  <si>
    <t>(dimSeg)QCCPsDimension~(dom)QCCPThree|(dimSeg)CreditRiskDimension~(dom)CreditRiskToQCCPs|(dimSeg)ExposureTypeDimension~(dom)OffBalanceSheet</t>
  </si>
  <si>
    <t>(dimSeg)QCCPsDimension~(dom)QCCPFour|(dimSeg)CreditRiskDimension~(dom)CreditRiskToQCCPs|(dimSeg)ExposureTypeDimension~(dom)OffBalanceSheet|(dimSeg)ExposureClassDimension~(dom)DefaultFundExposure</t>
  </si>
  <si>
    <t>(dimSeg)QCCPsDimension~(dom)QCCPFour|(dimSeg)CreditRiskDimension~(dom)CreditRiskToQCCPs|(dimSeg)ExposureTypeDimension~(dom)OffBalanceSheet|(dimSeg)ExposureClassDimension~(dom)SecuritiesPostedAsCollateral</t>
  </si>
  <si>
    <t>(dimSeg)QCCPsDimension~(dom)QCCPFour|(dimSeg)CreditRiskDimension~(dom)CreditRiskToQCCPs|(dimSeg)ExposureTypeDimension~(dom)OffBalanceSheet|(dimSeg)TransactionDetailsDimension~(dom)OTCDerivatives</t>
  </si>
  <si>
    <t>(dimSeg)QCCPsDimension~(dom)QCCPFour|(dimSeg)CreditRiskDimension~(dom)CreditRiskToQCCPs|(dimSeg)ExposureTypeDimension~(dom)OffBalanceSheet|(dimSeg)TransactionDetailsDimension~(dom)OTCDerivatives|(dimSeg)OriginalMaturityDimension~(dom)UptoOneYear:E|PFC</t>
  </si>
  <si>
    <t>(dimSeg)QCCPsDimension~(dom)QCCPFour|(dimSeg)CreditRiskDimension~(dom)CreditRiskToQCCPs|(dimSeg)ExposureTypeDimension~(dom)OffBalanceSheet|(dimSeg)TransactionDetailsDimension~(dom)OTCDerivatives|(dimSeg)OriginalMaturityDimension~(dom)MorethanOneYearLessthanEqualFiveYears:E|PFC</t>
  </si>
  <si>
    <t>(dimSeg)QCCPsDimension~(dom)QCCPFour|(dimSeg)CreditRiskDimension~(dom)CreditRiskToQCCPs|(dimSeg)ExposureTypeDimension~(dom)OffBalanceSheet|(dimSeg)TransactionDetailsDimension~(dom)OTCDerivatives|(dimSeg)OriginalMaturityDimension~(dom)MorethanFiveYears:E|PFC</t>
  </si>
  <si>
    <t>(dimSeg)QCCPsDimension~(dom)QCCPFour|(dimSeg)CreditRiskDimension~(dom)CreditRiskToQCCPs|(dimSeg)ExposureTypeDimension~(dom)OffBalanceSheet|(dimSeg)TransactionDetailsDimension~(dom)ExchangeTradedDerivatives</t>
  </si>
  <si>
    <t>(dimSeg)QCCPsDimension~(dom)QCCPFour|(dimSeg)CreditRiskDimension~(dom)CreditRiskToQCCPs|(dimSeg)ExposureTypeDimension~(dom)OffBalanceSheet|(dimSeg)TransactionDetailsDimension~(dom)ExchangeTradedDerivatives|(dimSeg)OriginalMaturityDimension~(dom)UptoOneYear:E|PFC</t>
  </si>
  <si>
    <t>(dimSeg)QCCPsDimension~(dom)QCCPFour|(dimSeg)CreditRiskDimension~(dom)CreditRiskToQCCPs|(dimSeg)ExposureTypeDimension~(dom)OffBalanceSheet|(dimSeg)TransactionDetailsDimension~(dom)ExchangeTradedDerivatives|(dimSeg)OriginalMaturityDimension~(dom)MorethanOneYearLessthanEqualFiveYears:E|PFC</t>
  </si>
  <si>
    <t>(dimSeg)QCCPsDimension~(dom)QCCPFour|(dimSeg)CreditRiskDimension~(dom)CreditRiskToQCCPs|(dimSeg)ExposureTypeDimension~(dom)OffBalanceSheet|(dimSeg)TransactionDetailsDimension~(dom)ExchangeTradedDerivatives|(dimSeg)OriginalMaturityDimension~(dom)MorethanFiveYears:E|PFC</t>
  </si>
  <si>
    <t>(dimSeg)QCCPsDimension~(dom)QCCPFour|(dimSeg)CreditRiskDimension~(dom)CreditRiskToQCCPs|(dimSeg)ExposureTypeDimension~(dom)OffBalanceSheet|(dimSeg)TransactionDetailsDimension~(dom)SecurityFinancingTransactions</t>
  </si>
  <si>
    <t>(dimSeg)QCCPsDimension~(dom)QCCPFour|(dimSeg)CreditRiskDimension~(dom)CreditRiskToQCCPs|(dimSeg)ExposureTypeDimension~(dom)OffBalanceSheet</t>
  </si>
  <si>
    <t>(dimSeg)QCCPsDimension~(dom)QCCPFive|(dimSeg)CreditRiskDimension~(dom)CreditRiskToQCCPs|(dimSeg)ExposureTypeDimension~(dom)OffBalanceSheet|(dimSeg)ExposureClassDimension~(dom)DefaultFundExposure</t>
  </si>
  <si>
    <t>(dimSeg)QCCPsDimension~(dom)QCCPFive|(dimSeg)CreditRiskDimension~(dom)CreditRiskToQCCPs|(dimSeg)ExposureTypeDimension~(dom)OffBalanceSheet|(dimSeg)ExposureClassDimension~(dom)SecuritiesPostedAsCollateral</t>
  </si>
  <si>
    <t>(dimSeg)QCCPsDimension~(dom)QCCPFive|(dimSeg)CreditRiskDimension~(dom)CreditRiskToQCCPs|(dimSeg)ExposureTypeDimension~(dom)OffBalanceSheet|(dimSeg)TransactionDetailsDimension~(dom)OTCDerivatives</t>
  </si>
  <si>
    <t>(dimSeg)QCCPsDimension~(dom)QCCPFive|(dimSeg)CreditRiskDimension~(dom)CreditRiskToQCCPs|(dimSeg)ExposureTypeDimension~(dom)OffBalanceSheet|(dimSeg)TransactionDetailsDimension~(dom)OTCDerivatives|(dimSeg)OriginalMaturityDimension~(dom)UptoOneYear:E|PFC</t>
  </si>
  <si>
    <t>(dimSeg)QCCPsDimension~(dom)QCCPFive|(dimSeg)CreditRiskDimension~(dom)CreditRiskToQCCPs|(dimSeg)ExposureTypeDimension~(dom)OffBalanceSheet|(dimSeg)TransactionDetailsDimension~(dom)OTCDerivatives|(dimSeg)OriginalMaturityDimension~(dom)MorethanOneYearLessthanEqualFiveYears:E|PFC</t>
  </si>
  <si>
    <t>(dimSeg)QCCPsDimension~(dom)QCCPFive|(dimSeg)CreditRiskDimension~(dom)CreditRiskToQCCPs|(dimSeg)ExposureTypeDimension~(dom)OffBalanceSheet|(dimSeg)TransactionDetailsDimension~(dom)OTCDerivatives|(dimSeg)OriginalMaturityDimension~(dom)MorethanFiveYears:E|PFC</t>
  </si>
  <si>
    <t>(dimSeg)QCCPsDimension~(dom)QCCPFive|(dimSeg)CreditRiskDimension~(dom)CreditRiskToQCCPs|(dimSeg)ExposureTypeDimension~(dom)OffBalanceSheet|(dimSeg)TransactionDetailsDimension~(dom)ExchangeTradedDerivatives</t>
  </si>
  <si>
    <t>(dimSeg)QCCPsDimension~(dom)QCCPFive|(dimSeg)CreditRiskDimension~(dom)CreditRiskToQCCPs|(dimSeg)ExposureTypeDimension~(dom)OffBalanceSheet|(dimSeg)TransactionDetailsDimension~(dom)ExchangeTradedDerivatives|(dimSeg)OriginalMaturityDimension~(dom)UptoOneYear:E|PFC</t>
  </si>
  <si>
    <t>(dimSeg)QCCPsDimension~(dom)QCCPFive|(dimSeg)CreditRiskDimension~(dom)CreditRiskToQCCPs|(dimSeg)ExposureTypeDimension~(dom)OffBalanceSheet|(dimSeg)TransactionDetailsDimension~(dom)ExchangeTradedDerivatives|(dimSeg)OriginalMaturityDimension~(dom)MorethanOneYearLessthanEqualFiveYears:E|PFC</t>
  </si>
  <si>
    <t>(dimSeg)QCCPsDimension~(dom)QCCPFive|(dimSeg)CreditRiskDimension~(dom)CreditRiskToQCCPs|(dimSeg)ExposureTypeDimension~(dom)OffBalanceSheet|(dimSeg)TransactionDetailsDimension~(dom)ExchangeTradedDerivatives|(dimSeg)OriginalMaturityDimension~(dom)MorethanFiveYears:E|PFC</t>
  </si>
  <si>
    <t>(dimSeg)QCCPsDimension~(dom)QCCPFive|(dimSeg)CreditRiskDimension~(dom)CreditRiskToQCCPs|(dimSeg)ExposureTypeDimension~(dom)OffBalanceSheet|(dimSeg)TransactionDetailsDimension~(dom)SecurityFinancingTransactions</t>
  </si>
  <si>
    <t>(dimSeg)QCCPsDimension~(dom)QCCPFive|(dimSeg)CreditRiskDimension~(dom)CreditRiskToQCCPs|(dimSeg)ExposureTypeDimension~(dom)OffBalanceSheet</t>
  </si>
  <si>
    <t>(dimSeg)QCCPsDimension~(dom)QCCPSix|(dimSeg)CreditRiskDimension~(dom)CreditRiskToQCCPs|(dimSeg)ExposureTypeDimension~(dom)OffBalanceSheet|(dimSeg)ExposureClassDimension~(dom)DefaultFundExposure</t>
  </si>
  <si>
    <t>(dimSeg)QCCPsDimension~(dom)QCCPSix|(dimSeg)CreditRiskDimension~(dom)CreditRiskToQCCPs|(dimSeg)ExposureTypeDimension~(dom)OffBalanceSheet|(dimSeg)ExposureClassDimension~(dom)SecuritiesPostedAsCollateral</t>
  </si>
  <si>
    <t>(dimSeg)QCCPsDimension~(dom)QCCPSix|(dimSeg)CreditRiskDimension~(dom)CreditRiskToQCCPs|(dimSeg)ExposureTypeDimension~(dom)OffBalanceSheet|(dimSeg)TransactionDetailsDimension~(dom)OTCDerivatives</t>
  </si>
  <si>
    <t>(dimSeg)CreditRiskDimension~(dom)CreditRiskforSecuritisationExposures|(dimSeg)ExposureTypeDimension~(dom)OffBalanceSheet|(dimSeg)SecuritisedExposureNatureDimension~(dom)OtherthanOriginator|(dimSeg)ExposureClassDimension~(dom)SecuritisationExposures|(dimSeg)CollateralNatureDimension~(dom)BackedOtherthanCommercialRealEstateExposures|(dimSeg)RatingTypeDimension~(dom)UnratedType|(dimSeg)RiskWeightDimension~(dom)RiskWeight1250Percent</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</si>
  <si>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CommercialRealEstateExposures|(dimSeg)RatingTypeDimension~(dom)RatingTypeBandBelow|(dimSeg)RiskWeightDimension~(dom)RiskWeight1250Percent</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</si>
  <si>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CommercialRealEstateExposures|(dimSeg)RatingTypeDimension~(dom)UnratedType|(dimSeg)RiskWeightDimension~(dom)RiskWeight1250Percent</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</si>
  <si>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OtherthanCommercialRealEstateExposures|(dimSeg)RatingTypeDimension~(dom)RatingTypeBandBelow|(dimSeg)RiskWeightDimension~(dom)RiskWeight1250Percent</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</si>
  <si>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OtherthanCommercialRealEstateExposures|(dimSeg)RatingTypeDimension~(dom)UnratedType|(dimSeg)RiskWeightDimension~(dom)RiskWeight1250Percent</t>
  </si>
  <si>
    <t>(dimSeg)CreditRiskDimension~(dom)CreditRiskforSecuritisationExposures|(dimSeg)ExposureTypeDimension~(dom)OffBalanceSheet|(dimSeg)ExposureClassDimension~(dom)UndrawnPortionOfIneligibleLiquidityFacilitiesSecuritisationExposures|(dimSeg)RatingTypeDimension~(dom)UnratedType|(dimSeg)RiskWeightDimension~(dom)RiskWeight1250Percent</t>
  </si>
  <si>
    <t>(dimSeg)CreditRiskDimension~(dom)CreditRiskforSecuritisationExposures|(dimSeg)ExposureTypeDimension~(dom)OffBalanceSheet|(dimSeg)ExposureClassDimension~(dom)CreditEnhancementsWhichAreFirstLossPositions|(dimSeg)RatingTypeDimension~(dom)UnratedType|(dimSeg)RiskWeightDimension~(dom)RiskWeight1250Percent</t>
  </si>
  <si>
    <t>(dimSeg)CreditRiskDimension~(dom)CreditRiskforReSecuritisationExposures|(dimSeg)ExposureTypeDimension~(dom)OnBalanceSheet|(dimSeg)ReSecuritisedExposureNatureDimension~(dom)Originator|(dimSeg)CollateralNatureDimension~(dom)BackedCommercialRealEstateExposures|(dimSeg)ExposureClassDimension~(dom)ReSecuritisationExposures|(dimSeg)RatingTypeDimension~(dom)RatingTypeBB|(dimSeg)RiskWeightDimension~(dom)RiskWeight1250Percent</t>
  </si>
  <si>
    <t>(dimSeg)CreditRiskDimension~(dom)CreditRiskforReSecuritisationExposures|(dimSeg)ExposureTypeDimension~(dom)OnBalanceSheet|(dimSeg)ReSecuritisedExposureNatureDimension~(dom)Originator|(dimSeg)CollateralNatureDimension~(dom)BackedCommercialRealEstateExposures|(dimSeg)ExposureClassDimension~(dom)ReSecuritisationExposures|(dimSeg)RatingTypeDimension~(dom)RatingTypeBandBelow|(dimSeg)RiskWeightDimension~(dom)RiskWeight1250Percent</t>
  </si>
  <si>
    <t>(dimSeg)CreditRiskDimension~(dom)CreditRiskforReSecuritisationExposures|(dimSeg)ExposureTypeDimension~(dom)OnBalanceSheet|(dimSeg)ReSecuritisedExposureNatureDimension~(dom)Originator|(dimSeg)CollateralNatureDimension~(dom)BackedCommercialRealEstateExposures|(dimSeg)ExposureClassDimension~(dom)ReSecuritisationExposures|(dimSeg)RatingTypeDimension~(dom)UnratedType|(dimSeg)RiskWeightDimension~(dom)RiskWeight1250Percent</t>
  </si>
  <si>
    <t>(dimSeg)CreditRiskDimension~(dom)CreditRiskforReSecuritisationExposures|(dimSeg)ExposureTypeDimension~(dom)OnBalanceSheet|(dimSeg)ReSecuritisedExposureNatureDimension~(dom)Originator|(dimSeg)CollateralNatureDimension~(dom)BackedOtherthanCommercialRealEstateExposures|(dimSeg)ExposureClassDimension~(dom)ReSecuritisationExposures|(dimSeg)RatingTypeDimension~(dom)RatingTypeBB|(dimSeg)RiskWeightDimension~(dom)RiskWeight1250Percent</t>
  </si>
  <si>
    <t>(dimSeg)CreditRiskDimension~(dom)CreditRiskforReSecuritisationExposures|(dimSeg)ExposureTypeDimension~(dom)OnBalanceSheet|(dimSeg)ReSecuritisedExposureNatureDimension~(dom)Originator|(dimSeg)CollateralNatureDimension~(dom)BackedOtherthanCommercialRealEstateExposures|(dimSeg)ExposureClassDimension~(dom)ReSecuritisationExposures|(dimSeg)RatingTypeDimension~(dom)RatingTypeBandBelow|(dimSeg)RiskWeightDimension~(dom)RiskWeight1250Percent</t>
  </si>
  <si>
    <t>(dimSeg)CreditRiskDimension~(dom)CreditRiskforReSecuritisationExposures|(dimSeg)ExposureTypeDimension~(dom)OnBalanceSheet|(dimSeg)ReSecuritisedExposureNatureDimension~(dom)Originator|(dimSeg)CollateralNatureDimension~(dom)BackedOtherthanCommercialRealEstateExposures|(dimSeg)ExposureClassDimension~(dom)ReSecuritisationExposures|(dimSeg)RatingTypeDimension~(dom)UnratedType|(dimSeg)RiskWeightDimension~(dom)RiskWeight1250Percent</t>
  </si>
  <si>
    <t>(dimSeg)CreditRiskDimension~(dom)CreditRiskforReSecuritisationExposures|(dimSeg)ExposureTypeDimension~(dom)OnBalanceSheet|(dimSeg)ReSecuritisedExposureNatureDimension~(dom)Originator|(dimSeg)CollateralNatureDimension~(dom)BackedCommercialRealEstateExposures|(dimSeg)ExposureClassDimension~(dom)DrawnPortionOfEligibleLiquidityFacilitiesReSecuritisationExposures|(dimSeg)RatingTypeDimension~(dom)RatingTypeBB|(dimSeg)RiskWeightDimension~(dom)RiskWeight1250Percent</t>
  </si>
  <si>
    <t>(dimSeg)CreditRiskDimension~(dom)CreditRiskforReSecuritisationExposures|(dimSeg)ExposureTypeDimension~(dom)OnBalanceSheet|(dimSeg)ReSecuritisedExposureNatureDimension~(dom)Originator|(dimSeg)CollateralNatureDimension~(dom)BackedCommercialRealEstateExposures|(dimSeg)ExposureClassDimension~(dom)DrawnPortionOfEligibleLiquidityFacilitiesReSecuritisationExposures|(dimSeg)RatingTypeDimension~(dom)RatingTypeBandBelow|(dimSeg)RiskWeightDimension~(dom)RiskWeight1250Percent</t>
  </si>
  <si>
    <t>(dimSeg)CreditRiskDimension~(dom)CreditRiskforReSecuritisationExposures|(dimSeg)ExposureTypeDimension~(dom)OnBalanceSheet|(dimSeg)ReSecuritisedExposureNatureDimension~(dom)Originator|(dimSeg)CollateralNatureDimension~(dom)BackedCommercialRealEstateExposures|(dimSeg)ExposureClassDimension~(dom)DrawnPortionOfEligibleLiquidityFacilitiesReSecuritisationExposures|(dimSeg)RatingTypeDimension~(dom)UnratedType|(dimSeg)RiskWeightDimension~(dom)RiskWeight1250Percent</t>
  </si>
  <si>
    <t>(dimSeg)CreditRiskDimension~(dom)CreditRiskforReSecuritisationExposures|(dimSeg)ExposureTypeDimension~(dom)OnBalanceSheet|(dimSeg)ReSecuritisedExposureNatureDimension~(dom)Originator|(dimSeg)CollateralNatureDimension~(dom)BackedOtherthanCommercialRealEstateExposures|(dimSeg)ExposureClassDimension~(dom)DrawnPortionOfEligibleLiquidityFacilitiesReSecuritisationExposures|(dimSeg)RatingTypeDimension~(dom)RatingTypeBB|(dimSeg)RiskWeightDimension~(dom)RiskWeight1250Percent</t>
  </si>
  <si>
    <t>(dimSeg)CreditRiskDimension~(dom)CreditRiskforReSecuritisationExposures|(dimSeg)ExposureTypeDimension~(dom)OnBalanceSheet|(dimSeg)ReSecuritisedExposureNatureDimension~(dom)Originator|(dimSeg)CollateralNatureDimension~(dom)BackedOtherthanCommercialRealEstateExposures|(dimSeg)ExposureClassDimension~(dom)DrawnPortionOfEligibleLiquidityFacilitiesReSecuritisationExposures|(dimSeg)RatingTypeDimension~(dom)RatingTypeBandBelow|(dimSeg)RiskWeightDimension~(dom)RiskWeight1250Percent</t>
  </si>
  <si>
    <t>(dimSeg)CreditRiskDimension~(dom)CreditRiskforReSecuritisationExposures|(dimSeg)ExposureTypeDimension~(dom)OnBalanceSheet|(dimSeg)ReSecuritisedExposureNatureDimension~(dom)Originator|(dimSeg)CollateralNatureDimension~(dom)BackedOtherthanCommercialRealEstateExposures|(dimSeg)ExposureClassDimension~(dom)DrawnPortionOfEligibleLiquidityFacilitiesReSecuritisationExposures|(dimSeg)RatingTypeDimension~(dom)UnratedType|(dimSeg)RiskWeightDimension~(dom)RiskWeight1250Percent</t>
  </si>
  <si>
    <t>(dimSeg)QCCPsDimension~(dom)QCCPSix|(dimSeg)CreditRiskDimension~(dom)CreditRiskToQCCPs|(dimSeg)ExposureTypeDimension~(dom)OffBalanceSheet|(dimSeg)TransactionDetailsDimension~(dom)OTCDerivatives|(dimSeg)OriginalMaturityDimension~(dom)UptoOneYear:E|PFC</t>
  </si>
  <si>
    <t>(dimSeg)QCCPsDimension~(dom)QCCPSix|(dimSeg)CreditRiskDimension~(dom)CreditRiskToQCCPs|(dimSeg)ExposureTypeDimension~(dom)OffBalanceSheet|(dimSeg)TransactionDetailsDimension~(dom)OTCDerivatives|(dimSeg)OriginalMaturityDimension~(dom)MorethanOneYearLessthanEqualFiveYears:E|PFC</t>
  </si>
  <si>
    <t>(dimSeg)QCCPsDimension~(dom)QCCPSix|(dimSeg)CreditRiskDimension~(dom)CreditRiskToQCCPs|(dimSeg)ExposureTypeDimension~(dom)OffBalanceSheet|(dimSeg)TransactionDetailsDimension~(dom)OTCDerivatives|(dimSeg)OriginalMaturityDimension~(dom)MorethanFiveYears:E|PFC</t>
  </si>
  <si>
    <t>(dimSeg)QCCPsDimension~(dom)QCCPSix|(dimSeg)CreditRiskDimension~(dom)CreditRiskToQCCPs|(dimSeg)ExposureTypeDimension~(dom)OffBalanceSheet|(dimSeg)TransactionDetailsDimension~(dom)ExchangeTradedDerivatives</t>
  </si>
  <si>
    <t>(dimSeg)QCCPsDimension~(dom)QCCPSix|(dimSeg)CreditRiskDimension~(dom)CreditRiskToQCCPs|(dimSeg)ExposureTypeDimension~(dom)OffBalanceSheet|(dimSeg)TransactionDetailsDimension~(dom)ExchangeTradedDerivatives|(dimSeg)OriginalMaturityDimension~(dom)UptoOneYear:E|PFC</t>
  </si>
  <si>
    <t>(dimSeg)QCCPsDimension~(dom)QCCPSix|(dimSeg)CreditRiskDimension~(dom)CreditRiskToQCCPs|(dimSeg)ExposureTypeDimension~(dom)OffBalanceSheet|(dimSeg)TransactionDetailsDimension~(dom)ExchangeTradedDerivatives|(dimSeg)OriginalMaturityDimension~(dom)MorethanOneYearLessthanEqualFiveYears:E|PFC</t>
  </si>
  <si>
    <t>(dimSeg)QCCPsDimension~(dom)QCCPSix|(dimSeg)CreditRiskDimension~(dom)CreditRiskToQCCPs|(dimSeg)ExposureTypeDimension~(dom)OffBalanceSheet|(dimSeg)TransactionDetailsDimension~(dom)ExchangeTradedDerivatives|(dimSeg)OriginalMaturityDimension~(dom)MorethanFiveYears:E|PFC</t>
  </si>
  <si>
    <t>(dimSeg)QCCPsDimension~(dom)QCCPSix|(dimSeg)CreditRiskDimension~(dom)CreditRiskToQCCPs|(dimSeg)ExposureTypeDimension~(dom)OffBalanceSheet|(dimSeg)TransactionDetailsDimension~(dom)SecurityFinancingTransactions</t>
  </si>
  <si>
    <t>(dimSeg)QCCPsDimension~(dom)QCCPSix|(dimSeg)CreditRiskDimension~(dom)CreditRiskToQCCPs|(dimSeg)ExposureTypeDimension~(dom)OffBalanceSheet</t>
  </si>
  <si>
    <t>(dimSeg)QCCPsDimension~(dom)QCCPSeven|(dimSeg)CreditRiskDimension~(dom)CreditRiskToQCCPs|(dimSeg)ExposureTypeDimension~(dom)OffBalanceSheet|(dimSeg)ExposureClassDimension~(dom)DefaultFundExposure</t>
  </si>
  <si>
    <t>(dimSeg)QCCPsDimension~(dom)QCCPSeven|(dimSeg)CreditRiskDimension~(dom)CreditRiskToQCCPs|(dimSeg)ExposureTypeDimension~(dom)OffBalanceSheet|(dimSeg)ExposureClassDimension~(dom)SecuritiesPostedAsCollateral</t>
  </si>
  <si>
    <t>(dimSeg)QCCPsDimension~(dom)QCCPSeven|(dimSeg)CreditRiskDimension~(dom)CreditRiskToQCCPs|(dimSeg)ExposureTypeDimension~(dom)OffBalanceSheet|(dimSeg)TransactionDetailsDimension~(dom)OTCDerivatives</t>
  </si>
  <si>
    <t>(dimSeg)QCCPsDimension~(dom)QCCPSeven|(dimSeg)CreditRiskDimension~(dom)CreditRiskToQCCPs|(dimSeg)ExposureTypeDimension~(dom)OffBalanceSheet|(dimSeg)TransactionDetailsDimension~(dom)OTCDerivatives|(dimSeg)OriginalMaturityDimension~(dom)UptoOneYear:E|PFC</t>
  </si>
  <si>
    <t>(dimSeg)QCCPsDimension~(dom)QCCPSeven|(dimSeg)CreditRiskDimension~(dom)CreditRiskToQCCPs|(dimSeg)ExposureTypeDimension~(dom)OffBalanceSheet|(dimSeg)TransactionDetailsDimension~(dom)OTCDerivatives|(dimSeg)OriginalMaturityDimension~(dom)MorethanOneYearLessthanEqualFiveYears:E|PFC</t>
  </si>
  <si>
    <t>(dimSeg)QCCPsDimension~(dom)QCCPSeven|(dimSeg)CreditRiskDimension~(dom)CreditRiskToQCCPs|(dimSeg)ExposureTypeDimension~(dom)OffBalanceSheet|(dimSeg)TransactionDetailsDimension~(dom)OTCDerivatives|(dimSeg)OriginalMaturityDimension~(dom)MorethanFiveYears:E|PFC</t>
  </si>
  <si>
    <t>(dimSeg)QCCPsDimension~(dom)QCCPSeven|(dimSeg)CreditRiskDimension~(dom)CreditRiskToQCCPs|(dimSeg)ExposureTypeDimension~(dom)OffBalanceSheet|(dimSeg)TransactionDetailsDimension~(dom)ExchangeTradedDerivatives</t>
  </si>
  <si>
    <t>(dimSeg)QCCPsDimension~(dom)QCCPSeven|(dimSeg)CreditRiskDimension~(dom)CreditRiskToQCCPs|(dimSeg)ExposureTypeDimension~(dom)OffBalanceSheet|(dimSeg)TransactionDetailsDimension~(dom)ExchangeTradedDerivatives|(dimSeg)OriginalMaturityDimension~(dom)UptoOneYear:E|PFC</t>
  </si>
  <si>
    <t>(dimSeg)QCCPsDimension~(dom)QCCPSeven|(dimSeg)CreditRiskDimension~(dom)CreditRiskToQCCPs|(dimSeg)ExposureTypeDimension~(dom)OffBalanceSheet|(dimSeg)TransactionDetailsDimension~(dom)ExchangeTradedDerivatives|(dimSeg)OriginalMaturityDimension~(dom)MorethanOneYearLessthanEqualFiveYears:E|PFC</t>
  </si>
  <si>
    <t>(dimSeg)QCCPsDimension~(dom)QCCPSeven|(dimSeg)CreditRiskDimension~(dom)CreditRiskToQCCPs|(dimSeg)ExposureTypeDimension~(dom)OffBalanceSheet|(dimSeg)TransactionDetailsDimension~(dom)ExchangeTradedDerivatives|(dimSeg)OriginalMaturityDimension~(dom)MorethanFiveYears:E|PFC</t>
  </si>
  <si>
    <t>(dimSeg)QCCPsDimension~(dom)QCCPSeven|(dimSeg)CreditRiskDimension~(dom)CreditRiskToQCCPs|(dimSeg)ExposureTypeDimension~(dom)OffBalanceSheet|(dimSeg)TransactionDetailsDimension~(dom)SecurityFinancingTransactions</t>
  </si>
  <si>
    <t>(dimSeg)QCCPsDimension~(dom)QCCPSeven|(dimSeg)CreditRiskDimension~(dom)CreditRiskToQCCPs|(dimSeg)ExposureTypeDimension~(dom)OffBalanceSheet</t>
  </si>
  <si>
    <t>(dimSeg)QCCPsDimension~(dom)QCCPEight|(dimSeg)CreditRiskDimension~(dom)CreditRiskToQCCPs|(dimSeg)ExposureTypeDimension~(dom)OffBalanceSheet|(dimSeg)ExposureClassDimension~(dom)DefaultFundExposure</t>
  </si>
  <si>
    <t>(dimSeg)QCCPsDimension~(dom)QCCPEight|(dimSeg)CreditRiskDimension~(dom)CreditRiskToQCCPs|(dimSeg)ExposureTypeDimension~(dom)OffBalanceSheet|(dimSeg)ExposureClassDimension~(dom)SecuritiesPostedAsCollateral</t>
  </si>
  <si>
    <t>(dimSeg)QCCPsDimension~(dom)QCCPEight|(dimSeg)CreditRiskDimension~(dom)CreditRiskToQCCPs|(dimSeg)ExposureTypeDimension~(dom)OffBalanceSheet|(dimSeg)TransactionDetailsDimension~(dom)OTCDerivatives</t>
  </si>
  <si>
    <t>(dimSeg)QCCPsDimension~(dom)QCCPEight|(dimSeg)CreditRiskDimension~(dom)CreditRiskToQCCPs|(dimSeg)ExposureTypeDimension~(dom)OffBalanceSheet|(dimSeg)TransactionDetailsDimension~(dom)OTCDerivatives|(dimSeg)OriginalMaturityDimension~(dom)UptoOneYear:E|PFC</t>
  </si>
  <si>
    <t>(dimSeg)QCCPsDimension~(dom)QCCPEight|(dimSeg)CreditRiskDimension~(dom)CreditRiskToQCCPs|(dimSeg)ExposureTypeDimension~(dom)OffBalanceSheet|(dimSeg)TransactionDetailsDimension~(dom)OTCDerivatives|(dimSeg)OriginalMaturityDimension~(dom)MorethanOneYearLessthanEqualFiveYears:E|PFC</t>
  </si>
  <si>
    <t>(dimSeg)QCCPsDimension~(dom)QCCPEight|(dimSeg)CreditRiskDimension~(dom)CreditRiskToQCCPs|(dimSeg)ExposureTypeDimension~(dom)OffBalanceSheet|(dimSeg)TransactionDetailsDimension~(dom)OTCDerivatives|(dimSeg)OriginalMaturityDimension~(dom)MorethanFiveYears:E|PFC</t>
  </si>
  <si>
    <t>(dimSeg)QCCPsDimension~(dom)QCCPEight|(dimSeg)CreditRiskDimension~(dom)CreditRiskToQCCPs|(dimSeg)ExposureTypeDimension~(dom)OffBalanceSheet|(dimSeg)TransactionDetailsDimension~(dom)ExchangeTradedDerivatives</t>
  </si>
  <si>
    <t>(dimSeg)QCCPsDimension~(dom)QCCPEight|(dimSeg)CreditRiskDimension~(dom)CreditRiskToQCCPs|(dimSeg)ExposureTypeDimension~(dom)OffBalanceSheet|(dimSeg)TransactionDetailsDimension~(dom)ExchangeTradedDerivatives|(dimSeg)OriginalMaturityDimension~(dom)UptoOneYear:E|PFC</t>
  </si>
  <si>
    <t>(dimSeg)QCCPsDimension~(dom)QCCPEight|(dimSeg)CreditRiskDimension~(dom)CreditRiskToQCCPs|(dimSeg)ExposureTypeDimension~(dom)OffBalanceSheet|(dimSeg)TransactionDetailsDimension~(dom)ExchangeTradedDerivatives|(dimSeg)OriginalMaturityDimension~(dom)MorethanOneYearLessthanEqualFiveYears:E|PFC</t>
  </si>
  <si>
    <t>(dimSeg)QCCPsDimension~(dom)QCCPEight|(dimSeg)CreditRiskDimension~(dom)CreditRiskToQCCPs|(dimSeg)ExposureTypeDimension~(dom)OffBalanceSheet|(dimSeg)TransactionDetailsDimension~(dom)ExchangeTradedDerivatives|(dimSeg)OriginalMaturityDimension~(dom)MorethanFiveYears:E|PFC</t>
  </si>
  <si>
    <t>(dimSeg)QCCPsDimension~(dom)QCCPEight|(dimSeg)CreditRiskDimension~(dom)CreditRiskToQCCPs|(dimSeg)ExposureTypeDimension~(dom)OffBalanceSheet|(dimSeg)TransactionDetailsDimension~(dom)SecurityFinancingTransactions</t>
  </si>
  <si>
    <t>(dimSeg)QCCPsDimension~(dom)QCCPEight|(dimSeg)CreditRiskDimension~(dom)CreditRiskToQCCPs|(dimSeg)ExposureTypeDimension~(dom)OffBalanceSheet</t>
  </si>
  <si>
    <t>(dimSeg)QCCPsDimension~(dom)QCCPNine|(dimSeg)CreditRiskDimension~(dom)CreditRiskToQCCPs|(dimSeg)ExposureTypeDimension~(dom)OffBalanceSheet|(dimSeg)ExposureClassDimension~(dom)DefaultFundExposure</t>
  </si>
  <si>
    <t>(dimSeg)QCCPsDimension~(dom)QCCPNine|(dimSeg)CreditRiskDimension~(dom)CreditRiskToQCCPs|(dimSeg)ExposureTypeDimension~(dom)OffBalanceSheet|(dimSeg)ExposureClassDimension~(dom)SecuritiesPostedAsCollateral</t>
  </si>
  <si>
    <t>(dimSeg)QCCPsDimension~(dom)QCCPNine|(dimSeg)CreditRiskDimension~(dom)CreditRiskToQCCPs|(dimSeg)ExposureTypeDimension~(dom)OffBalanceSheet|(dimSeg)TransactionDetailsDimension~(dom)OTCDerivatives</t>
  </si>
  <si>
    <t>(dimSeg)QCCPsDimension~(dom)QCCPNine|(dimSeg)CreditRiskDimension~(dom)CreditRiskToQCCPs|(dimSeg)ExposureTypeDimension~(dom)OffBalanceSheet|(dimSeg)TransactionDetailsDimension~(dom)OTCDerivatives|(dimSeg)OriginalMaturityDimension~(dom)UptoOneYear:E|PFC</t>
  </si>
  <si>
    <t>(dimSeg)QCCPsDimension~(dom)QCCPNine|(dimSeg)CreditRiskDimension~(dom)CreditRiskToQCCPs|(dimSeg)ExposureTypeDimension~(dom)OffBalanceSheet|(dimSeg)TransactionDetailsDimension~(dom)OTCDerivatives|(dimSeg)OriginalMaturityDimension~(dom)MorethanOneYearLessthanEqualFiveYears:E|PFC</t>
  </si>
  <si>
    <t>(dimSeg)QCCPsDimension~(dom)QCCPNine|(dimSeg)CreditRiskDimension~(dom)CreditRiskToQCCPs|(dimSeg)ExposureTypeDimension~(dom)OffBalanceSheet|(dimSeg)TransactionDetailsDimension~(dom)OTCDerivatives|(dimSeg)OriginalMaturityDimension~(dom)MorethanFiveYears:E|PFC</t>
  </si>
  <si>
    <t>(dimSeg)QCCPsDimension~(dom)QCCPNine|(dimSeg)CreditRiskDimension~(dom)CreditRiskToQCCPs|(dimSeg)ExposureTypeDimension~(dom)OffBalanceSheet|(dimSeg)TransactionDetailsDimension~(dom)ExchangeTradedDerivatives</t>
  </si>
  <si>
    <t>(dimSeg)CreditRiskDimension~(dom)CreditRiskforReSecuritisationExposures|(dimSeg)ExposureTypeDimension~(dom)OffBalanceSheet|(dimSeg)ReSecuritisedExposureNatureDimension~(dom)Originator|(dimSeg)CollateralNatureDimension~(dom)BackedCommercialRealEstateExposures|(dimSeg)ExposureClassDimension~(dom)DrawnPortionOfEligibleLiquidityFacilitiesReSecuritisationExposures|(dimSeg)RatingTypeDimension~(dom)RatingTypeBandBelow|(dimSeg)RiskWeightDimension~(dom)RiskWeight1250Percent</t>
  </si>
  <si>
    <t>(dimSeg)CreditRiskDimension~(dom)CreditRiskforReSecuritisationExposures|(dimSeg)ExposureTypeDimension~(dom)OffBalanceSheet|(dimSeg)ReSecuritisedExposureNatureDimension~(dom)Originator|(dimSeg)CollateralNatureDimension~(dom)BackedCommercialRealEstateExposures|(dimSeg)ExposureClassDimension~(dom)DrawnPortionOfEligibleLiquidityFacilitiesReSecuritisationExposures|(dimSeg)RatingTypeDimension~(dom)UnratedType|(dimSeg)RiskWeightDimension~(dom)RiskWeight1250Percent</t>
  </si>
  <si>
    <t>(dimSeg)CreditRiskDimension~(dom)CreditRiskforReSecuritisationExposures|(dimSeg)ExposureTypeDimension~(dom)OffBalanceSheet|(dimSeg)ReSecuritisedExposureNatureDimension~(dom)Originator|(dimSeg)CollateralNatureDimension~(dom)BackedOtherthanCommercialRealEstateExposures|(dimSeg)ExposureClassDimension~(dom)DrawnPortionOfEligibleLiquidityFacilitiesReSecuritisationExposures|(dimSeg)RatingTypeDimension~(dom)RatingTypeBB|(dimSeg)RiskWeightDimension~(dom)RiskWeight1250Percent</t>
  </si>
  <si>
    <t>(dimSeg)CreditRiskDimension~(dom)CreditRiskforReSecuritisationExposures|(dimSeg)ExposureTypeDimension~(dom)OffBalanceSheet|(dimSeg)ReSecuritisedExposureNatureDimension~(dom)Originator|(dimSeg)CollateralNatureDimension~(dom)BackedOtherthanCommercialRealEstateExposures|(dimSeg)ExposureClassDimension~(dom)DrawnPortionOfEligibleLiquidityFacilitiesReSecuritisationExposures|(dimSeg)RatingTypeDimension~(dom)RatingTypeBandBelow|(dimSeg)RiskWeightDimension~(dom)RiskWeight1250Percent</t>
  </si>
  <si>
    <t>(dimSeg)CreditRiskDimension~(dom)CreditRiskforReSecuritisationExposures|(dimSeg)ExposureTypeDimension~(dom)OffBalanceSheet|(dimSeg)ReSecuritisedExposureNatureDimension~(dom)Originator|(dimSeg)CollateralNatureDimension~(dom)BackedOtherthanCommercialRealEstateExposures|(dimSeg)ExposureClassDimension~(dom)DrawnPortionOfEligibleLiquidityFacilitiesReSecuritisationExposures|(dimSeg)RatingTypeDimension~(dom)UnratedType|(dimSeg)RiskWeightDimension~(dom)RiskWeight1250Percent</t>
  </si>
  <si>
    <t>(dimSeg)CreditRiskDimension~(dom)CreditRiskforReSecuritisationExposures|(dimSeg)ExposureTypeDimension~(dom)OffBalanceSheet|(dimSeg)ReSecuritisedExposureNatureDimension~(dom)Originator|(dimSeg)ExposureClassDimension~(dom)UndrawnPortionOfIneligibleLiquidityFacilitiesReSecuritisationExposures|(dimSeg)RatingTypeDimension~(dom)UnratedType|(dimSeg)OriginalMaturityDimension~(dom)MorethanOneYear|(dimSeg)RiskWeightDimension~(dom)RiskWeight1250Percent</t>
  </si>
  <si>
    <t>(dimSeg)CreditRiskDimension~(dom)CreditRiskforReSecuritisationExposures|(dimSeg)ExposureTypeDimension~(dom)OffBalanceSheet|(dimSeg)ReSecuritisedExposureNatureDimension~(dom)OtherthanOriginator|(dimSeg)CollateralNatureDimension~(dom)BackedCommercialRealEstateExposures|(dimSeg)ExposureClassDimension~(dom)ReSecuritisationExposures|(dimSeg)RatingTypeDimension~(dom)RatingTypeBB|(dimSeg)RiskWeightDimension~(dom)RiskWeight1250Percent</t>
  </si>
  <si>
    <t>(dimSeg)CreditRiskDimension~(dom)CreditRiskforReSecuritisationExposures|(dimSeg)ExposureTypeDimension~(dom)OffBalanceSheet|(dimSeg)ReSecuritisedExposureNatureDimension~(dom)OtherthanOriginator|(dimSeg)CollateralNatureDimension~(dom)BackedCommercialRealEstateExposures|(dimSeg)ExposureClassDimension~(dom)ReSecuritisationExposures|(dimSeg)RatingTypeDimension~(dom)RatingTypeBandBelow|(dimSeg)RiskWeightDimension~(dom)RiskWeight1250Percent</t>
  </si>
  <si>
    <t>(dimSeg)CreditRiskDimension~(dom)CreditRiskforReSecuritisationExposures|(dimSeg)ExposureTypeDimension~(dom)OffBalanceSheet|(dimSeg)ReSecuritisedExposureNatureDimension~(dom)OtherthanOriginator|(dimSeg)CollateralNatureDimension~(dom)BackedCommercialRealEstateExposures|(dimSeg)ExposureClassDimension~(dom)ReSecuritisationExposures|(dimSeg)RatingTypeDimension~(dom)UnratedType|(dimSeg)RiskWeightDimension~(dom)RiskWeight1250Percent</t>
  </si>
  <si>
    <t>(dimSeg)CreditRiskDimension~(dom)CreditRiskforReSecuritisationExposures|(dimSeg)ExposureTypeDimension~(dom)OffBalanceSheet|(dimSeg)ReSecuritisedExposureNatureDimension~(dom)OtherthanOriginator|(dimSeg)CollateralNatureDimension~(dom)BackedOtherthanCommercialRealEstateExposures|(dimSeg)ExposureClassDimension~(dom)ReSecuritisationExposures|(dimSeg)RatingTypeDimension~(dom)RatingTypeBandBelow|(dimSeg)RiskWeightDimension~(dom)RiskWeight1250Percent</t>
  </si>
  <si>
    <t>(dimSeg)CreditRiskDimension~(dom)CreditRiskforReSecuritisationExposures|(dimSeg)ExposureTypeDimension~(dom)OffBalanceSheet|(dimSeg)ReSecuritisedExposureNatureDimension~(dom)OtherthanOriginator|(dimSeg)CollateralNatureDimension~(dom)BackedOtherthanCommercialRealEstateExposures|(dimSeg)ExposureClassDimension~(dom)ReSecuritisationExposures|(dimSeg)RatingTypeDimension~(dom)UnratedType|(dimSeg)RiskWeightDimension~(dom)RiskWeight1250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</si>
  <si>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CommercialRealEstateExposures|(dimSeg)RatingTypeDimension~(dom)RatingTypeBB|(dimSeg)RiskWeightDimension~(dom)RiskWeight1250Percent</t>
  </si>
  <si>
    <t>(dimSeg)CreditRiskDimension~(dom)CreditRiskforReSecuritisationExposures|(dimSeg)ExposureTypeDimension~(dom)OffBalanceSheet|(dimSeg)ReSecuritisedExposureNatureDimension~(dom)OtherthanOriginator|(dimSeg)CollateralNatureDimension~(dom)BackedCommercialRealEstateExposures|(dimSeg)ExposureClassDimension~(dom)UndrawnPortionOfEligibleLiquidityFacilitiesReSecuritisationExposures|(dimSeg)RatingTypeDimension~(dom)RatingTypeBandBelow|(dimSeg)RiskWeightDimension~(dom)RiskWeight1250Percent</t>
  </si>
  <si>
    <t>(dimSeg)CreditRiskDimension~(dom)CreditRiskforReSecuritisationExposures|(dimSeg)ExposureTypeDimension~(dom)OffBalanceSheet|(dimSeg)ReSecuritisedExposureNatureDimension~(dom)OtherthanOriginator|(dimSeg)CollateralNatureDimension~(dom)BackedCommercialRealEstateExposures|(dimSeg)ExposureClassDimension~(dom)UndrawnPortionOfEligibleLiquidityFacilitiesReSecuritisationExposures|(dimSeg)RatingTypeDimension~(dom)UnratedType|(dimSeg)RiskWeightDimension~(dom)RiskWeight1250Percent</t>
  </si>
  <si>
    <t>(dimSeg)CreditRiskDimension~(dom)CreditRiskforReSecuritisationExposures|(dimSeg)ExposureTypeDimension~(dom)OffBalanceSheet|(dimSeg)ReSecuritisedExposureNatureDimension~(dom)OtherthanOriginator|(dimSeg)CollateralNatureDimension~(dom)BackedOtherthanCommercialRealEstateExposures|(dimSeg)ExposureClassDimension~(dom)UndrawnPortionOfEligibleLiquidityFacilitiesReSecuritisationExposures|(dimSeg)RatingTypeDimension~(dom)RatingTypeBandBelow|(dimSeg)RiskWeightDimension~(dom)RiskWeight1250Percent</t>
  </si>
  <si>
    <t>(dimSeg)CreditRiskDimension~(dom)CreditRiskforReSecuritisationExposures|(dimSeg)ExposureTypeDimension~(dom)OffBalanceSheet|(dimSeg)ReSecuritisedExposureNatureDimension~(dom)OtherthanOriginator|(dimSeg)CollateralNatureDimension~(dom)BackedOtherthanCommercialRealEstateExposures|(dimSeg)ExposureClassDimension~(dom)UndrawnPortionOfEligibleLiquidityFacilitiesReSecuritisationExposures|(dimSeg)RatingTypeDimension~(dom)UnratedType|(dimSeg)RiskWeightDimension~(dom)RiskWeight1250Percent</t>
  </si>
  <si>
    <t>(dimSeg)CreditRiskDimension~(dom)CreditRiskforReSecuritisationExposures|(dimSeg)ExposureTypeDimension~(dom)OffBalanceSheet|(dimSeg)ReSecuritisedExposureNatureDimension~(dom)OtherthanOriginator|(dimSeg)ExposureClassDimension~(dom)UndrawnPortionOfIneligibleLiquidityFacilitiesReSecuritisationExposures|(dimSeg)RatingTypeDimension~(dom)UnratedType|(dimSeg)OriginalMaturityDimension~(dom)MorethanOneYear|(dimSeg)RiskWeightDimension~(dom)RiskWeight1250Percent</t>
  </si>
  <si>
    <t>(dimSeg)CreditRiskDimension~(dom)CreditRiskforReSecuritisationExposures|(dimSeg)ExposureTypeDimension~(dom)OffBalanceSheet|(dimSeg)ExposureClassDimension~(dom)CreditEnhancementsWhichAreFirstLossPositions|(dimSeg)RatingTypeDimension~(dom)UnratedType|(dimSeg)RiskWeightDimension~(dom)RiskWeight1250Percent</t>
  </si>
  <si>
    <t>(dimSeg)CreditRiskDimension~(dom)CreditRiskFailedTransactions|(dimSeg)ExposureTypeDimension~(dom)OnBalanceSheet|(dimSeg)TransactionClassDimension~(dom)NonDVPSecuritiesTransactions|(dimSeg)DefaultDaysForSecondLegOfTransaction~(dom)MoreThanFiveDays|(dimSeg)RiskWeightDimension~(dom)RiskWeight1250Percent:E|CTRTag;;F|RATTag</t>
  </si>
  <si>
    <t>(dimSeg)CreditRiskDimension~(dom)CreditRiskFailedTransactions|(dimSeg)ExposureTypeDimension~(dom)OnBalanceSheet|(dimSeg)TransactionClassDimension~(dom)ForeignExchangeTransactions|(dimSeg)DefaultDaysForSecondLegOfTransaction~(dom)MoreThanFiveDays|(dimSeg)RiskWeightDimension~(dom)RiskWeight1250Percent:E|CTRTag;;F|RATTag</t>
  </si>
  <si>
    <t>(dimSeg)NatureOfCreditDefaultSwapsTransactions~(dom)CreditDefaultSwapsExposureBelowMaterilalityThreshold|(dimSeg)CreditRiskDimension~(dom)CreditRiskforCounterpartyExposuresInCreditDefaultSwaps|(dimSeg)RiskWeightDimension~(dom)RiskWeight1250Percent</t>
  </si>
  <si>
    <t>Unhedged Foreign Currency Exposure</t>
  </si>
  <si>
    <t>VIII)</t>
  </si>
  <si>
    <t xml:space="preserve"> Exposure to CCPs</t>
  </si>
  <si>
    <t>Exposure to QCCPs</t>
  </si>
  <si>
    <t xml:space="preserve">b) </t>
  </si>
  <si>
    <t>Exposure to Non-QCCPs</t>
  </si>
  <si>
    <t>Credit Equivalent Amount(3 * 4)</t>
  </si>
  <si>
    <t>Default Fund Exposure to QCCPs</t>
  </si>
  <si>
    <t>Securities posted as collateral with QCCPs</t>
  </si>
  <si>
    <t>Credit Risk Weight: Exposure to QCCPs</t>
  </si>
  <si>
    <t>Potential future Credit Exposure Conversion Factor (%)</t>
  </si>
  <si>
    <t>Notional Principal /Exposure Amount</t>
  </si>
  <si>
    <t>Trade Exposure to QCCPs</t>
  </si>
  <si>
    <t>OTC Derivatives</t>
  </si>
  <si>
    <t>Exchange Traded Derivatives</t>
  </si>
  <si>
    <t>Security Financing Transactions</t>
  </si>
  <si>
    <t>(dimSeg)RiskWeightDimension~(dom)RiskWeight2Percent</t>
  </si>
  <si>
    <t>Potential Future Credit</t>
  </si>
  <si>
    <t>RWAs on Exposures to Non-QCCPs</t>
  </si>
  <si>
    <t>Credit Equivalent Amount (3 * 4)</t>
  </si>
  <si>
    <t>Net Exposure: max [(5-6), 0]</t>
  </si>
  <si>
    <t>Default Fund Exposure to Non-QCCPs</t>
  </si>
  <si>
    <t>Credit Risk Weight: Exposure to Non-QCCPs</t>
  </si>
  <si>
    <t>Notional Principal / Exposure Amount</t>
  </si>
  <si>
    <t>Potential Exposure (3*4)</t>
  </si>
  <si>
    <t>Current Exposure (6 if positive)</t>
  </si>
  <si>
    <t>Trade Exposure to Non-QCCPs</t>
  </si>
  <si>
    <t>Any other, please specify</t>
  </si>
  <si>
    <t xml:space="preserve">RWAs on Exposures to QCCPs </t>
  </si>
  <si>
    <t>Unhedged Foreign Currency Exposure (for reporting of additional RWAs)</t>
  </si>
  <si>
    <t>(dimSeg)CreditRiskDimension~(dom)CreditRiskToQCCPs|(dimSeg)ExposureTypeDimension~(dom)OffBalanceSheet|(dimSeg)ExposureClassDimension~(dom)DefaultFundExposure</t>
  </si>
  <si>
    <t>(dimSeg)CreditRiskDimension~(dom)CreditRiskToQCCPs|(dimSeg)ExposureTypeDimension~(dom)OffBalanceSheet|(dimSeg)ExposureClassDimension~(dom)SecuritiesPostedAsCollateral</t>
  </si>
  <si>
    <t>(dimSeg)CreditRiskDimension~(dom)CreditRiskToQCCPs|(dimSeg)ExposureTypeDimension~(dom)OffBalanceSheet|(dimSeg)TransactionDetailsDimension~(dom)SecurityFinancingTransactions</t>
  </si>
  <si>
    <t>(dimSeg)CreditRiskDimension~(dom)CreditRiskToQCCPs|(dimSeg)ExposureTypeDimension~(dom)OffBalanceSheet</t>
  </si>
  <si>
    <t>(dimSeg)FutureCreditExposureConversionFactor~(dom)ConversionFactor0.5Percent</t>
  </si>
  <si>
    <t>(dimSeg)FutureCreditExposureConversionFactor~(dom)ConversionFactor1Percent</t>
  </si>
  <si>
    <t>(dimSeg)FutureCreditExposureConversionFactor~(dom)ConversionFactor2Percent</t>
  </si>
  <si>
    <t>(dimSeg)FutureCreditExposureConversionFactor~(dom)ConversionFactor3Percent</t>
  </si>
  <si>
    <t>(dimSeg)FutureCreditExposureConversionFactor~(dom)ConversionFactor10Percent</t>
  </si>
  <si>
    <t>(dimSeg)FutureCreditExposureConversionFactor~(dom)ConversionFactor15Percent</t>
  </si>
  <si>
    <t>(dimSeg)CreditRiskDimension~(dom)CreditRiskToNonQCCPs|(dimSeg)ExposureTypeDimension~(dom)OffBalanceSheet</t>
  </si>
  <si>
    <t>(dimSeg)CreditRiskDimension~(dom)CreditRiskToCCPS|(dimSeg)ExposureTypeDimension~(dom)OffBalanceSheet</t>
  </si>
  <si>
    <t>RWAs on Exposures to QCCPs</t>
  </si>
  <si>
    <t>CR-QCCPs</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</si>
  <si>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AAA|(dimSeg)ResidualMaturitySecurityDimension~(dom)All</t>
  </si>
  <si>
    <t>Credit Value Adjustments (CVA) - capital charge (using the  formula for portfolio capital charge for CVA risk for the counterparties)</t>
  </si>
  <si>
    <t xml:space="preserve">Total RWAs on account of Market related Off Balance Sheet Exposures </t>
  </si>
  <si>
    <t xml:space="preserve">Claims on all Scheduled Banks, in the nature of investment in the capital instruments of banks, where the investing bank holds not more than 10% of the issued common shares of the investee banks and aggregate of these investments, together with investments in the capital instruments in Insurance and other financial  entities, do not exceed 10% of Common Equity of the investing bank (where these investee entities are outside the scope of regulatory consolidation)  </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</si>
  <si>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AboveTenPercentInvestingBankCommonEquity|(dimSeg)LevelOfCET1IncludingCCBAsPercentageOfApplicableCCBOfInvestingBank~(dom)ZeroPercentAboveLessThan50PercentOfApplicableCCB|(dimSeg)RiskWeightDimension~(dom)RiskWeight450Percent</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</si>
  <si>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AboveTenPercentInvestingBankCommonEquity|(dimSeg)LevelOfCET1IncludingCCBAsPercentageOfApplicableCCBOfInvestingBank~(dom)AboveMinimumCET1IncludingCCB|(dimSeg)RiskWeightDimension~(dom)RiskWeight300Percent</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</si>
  <si>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AboveTenPercentInvestingBankCommonEquity|(dimSeg)LevelOfCET1IncludingCCBAsPercentageOfApplicableCCBOfInvestingBank~(dom)SeventyFivePercentAboveLessThanHundredPercentOfApplicableCCB|(dimSeg)RiskWeightDimension~(dom)RiskWeight350Percent</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</si>
  <si>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AboveTenPercentInvestingBankCommonEquity|(dimSeg)LevelOfCET1IncludingCCBAsPercentageOfApplicableCCBOfInvestingBank~(dom)FiftyPercentAboveLessThanSeventyFiveOfApplicableCCB|(dimSeg)RiskWeightDimension~(dom)RiskWeight450Percent</t>
  </si>
  <si>
    <t>(dimSeg)CreditRiskDimension~(dom)CreditRiskforReSecuritisationExposures|(dimSeg)ExposureTypeDimension~(dom)OnBalanceSheet|(dimSeg)ReSecuritisedExposureNatureDimension~(dom)Originator|(dimSeg)ExposureClassDimension~(dom)DrawnPortionOfEligibleLiquidityFacilitiesReSecuritisationExposures|(dimSeg)RatingTypeDimension~(dom)UnratedType:I|RWTag</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</si>
  <si>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CommercialRealEstateExposures|(dimSeg)RatingTypeDimension~(dom)RatingTypeAAA|(dimSeg)RiskWeightDimension~(dom)RiskWeight200Percent</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</si>
  <si>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CommercialRealEstateExposures|(dimSeg)RatingTypeDimension~(dom)RatingTypeAA|(dimSeg)RiskWeightDimension~(dom)RiskWeight200Percent</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</si>
  <si>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OtherthanCommercialRealEstateExposures</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</si>
  <si>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RatingTypeDimension~(dom)UnratedType|(dimSeg)OriginalMaturityDimension~(dom)UptoOneYear:K|RWTag</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</si>
  <si>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RatingTypeDimension~(dom)UnratedType|(dimSeg)OriginalMaturityDimension~(dom)MorethanOneYear:K|RWTag</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</si>
  <si>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RatingTypeDimension~(dom)UnratedType</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</si>
  <si>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CommercialRealEstateExposures|(dimSeg)RatingTypeDimension~(dom)RatingTypeAAA|(dimSeg)RiskWeightDimension~(dom)RiskWeight200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</si>
  <si>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CommercialRealEstateExposures|(dimSeg)RatingTypeDimension~(dom)RatingTypeAA|(dimSeg)RiskWeightDimension~(dom)RiskWeight200Perc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</si>
  <si>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AboveTenPercentInvestingBankCapitalFunds|(dimSeg)CapitalAdequacyRatioBanksDimension~(dom)NinePercentandAbove|(dimSeg)RiskWeightDimension~(dom)RiskWeight20Percent</t>
  </si>
  <si>
    <t>(dimSeg)CreditRiskDimension~(dom)CreditRiskExposuresExcludingSecuritisation|(dimSeg)ExposureTypeDimension~(dom)OnBalanceSheet|(dimSeg)ExposureClassDimension~(dom)ClaimsDomesticPublicSectorEntities|(dimSeg)DurationClaimDimension~(dom)LongTermClaims|(dimSeg)RatingTypeDimension~(dom)RatingTypeBBandBelow|(dimSeg)RiskWeightDimension~(dom)RiskWeight150Percent</t>
  </si>
  <si>
    <t>(dimSeg)InvestmentsNatureDimension~(dom)InvestmentsInCapitalInstrumentsOtherThanCommonEquityIssuedByFinancialEntitiesOtherThanBanks|(dimSeg)ResidualMaturitySecurityDimension~(dom)MorethanSixMonthsButLessthanEqualTwentyfourMonths|(dimSeg)InterestRateRelatedInstrumentsTypeDimension~(dom)InterestRateRelatedInstrumentsExposure|(dimSeg)SecuritiesHoldingCategoryDimension~(dom)SecuritiesHeldTrade|(dimSeg)InstrumentTypeDimension~(dom)InterestRateRelatedInstrum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</si>
  <si>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CommercialRealEstateExposures|(dimSeg)RatingTypeDimension~(dom)UnratedType|(dimSeg)RiskWeightDimension~(dom)RiskWeight1250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</si>
  <si>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OtherthanCommercialRealEstateExposures|(dimSeg)RatingTypeDimension~(dom)RatingTypeBB|(dimSeg)RiskWeightDimension~(dom)RiskWeight1250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</si>
  <si>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OtherthanCommercialRealEstateExposures|(dimSeg)RatingTypeDimension~(dom)RatingTypeBBandBelow|(dimSeg)RiskWeightDimension~(dom)RiskWeight1250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</si>
  <si>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OtherthanCommercialRealEstateExposures|(dimSeg)RatingTypeDimension~(dom)UnratedType|(dimSeg)RiskWeightDimension~(dom)RiskWeight1250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</si>
  <si>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CommercialRealEstateExposures|(dimSeg)RatingTypeDimension~(dom)RatingTypeBandBelow|(dimSeg)RiskWeightDimension~(dom)RiskWeight1250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</si>
  <si>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CommercialRealEstateExposures|(dimSeg)RatingTypeDimension~(dom)UnratedType|(dimSeg)RiskWeightDimension~(dom)RiskWeight1250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</si>
  <si>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OtherthanCommercialRealEstateExposures|(dimSeg)RatingTypeDimension~(dom)RatingTypeBandBelow|(dimSeg)RiskWeightDimension~(dom)RiskWeight1250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</si>
  <si>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OtherthanCommercialRealEstateExposures|(dimSeg)RatingTypeDimension~(dom)UnratedType|(dimSeg)RiskWeightDimension~(dom)RiskWeight1250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</si>
  <si>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CommercialRealEstateExposures|(dimSeg)RatingTypeDimension~(dom)RatingTypeBandBelow|(dimSeg)RiskWeightDimension~(dom)RiskWeight1250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</si>
  <si>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CommercialRealEstateExposures|(dimSeg)RatingTypeDimension~(dom)UnratedType|(dimSeg)RiskWeightDimension~(dom)RiskWeight1250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</si>
  <si>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OtherthanCommercialRealEstateExposures|(dimSeg)RatingTypeDimension~(dom)RatingTypeBandBelow|(dimSeg)RiskWeightDimension~(dom)RiskWeight1250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</si>
  <si>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OtherthanCommercialRealEstateExposures|(dimSeg)RatingTypeDimension~(dom)UnratedType|(dimSeg)RiskWeightDimension~(dom)RiskWeight1250Percent</t>
  </si>
  <si>
    <t>(dimSeg)CreditRiskDimension~(dom)CreditRiskforSecuritisationExposures|(dimSeg)ExposureTypeDimension~(dom)OnBalanceSheet|(dimSeg)ExposureClassDimension~(dom)DrawnPortionOfIneligibleLiquidityFacilitiesForSecuritisationExposures|(dimSeg)RatingTypeDimension~(dom)UnratedType|(dimSeg)RiskWeightDimension~(dom)RiskWeight1250Percent</t>
  </si>
  <si>
    <t>(dimSeg)CreditRiskDimension~(dom)CreditRiskforSecuritisationExposures|(dimSeg)ExposureTypeDimension~(dom)OnBalanceSheet|(dimSeg)ExposureClassDimension~(dom)CreditEnhancementsWhichAreFirstLossPositions|(dimSeg)RatingTypeDimension~(dom)UnratedType|(dimSeg)RiskWeightDimension~(dom)RiskWeight1250Percent</t>
  </si>
  <si>
    <t>(dimSeg)CreditRiskDimension~(dom)CreditRiskToNonQCCPs|(dimSeg)ExposureTypeDimension~(dom)OffBalanceSheet|(dimSeg)ExposureClassDimension~(dom)DefaultFundExposure|(dimSeg)RiskWeightDimension~(dom)RiskWeight1250Percent</t>
  </si>
  <si>
    <t>(dimSeg)RiskWeightDimension~(dom)RiskWeight175Percent</t>
  </si>
  <si>
    <t>(dimSeg)RiskWeightDimension~(dom)RiskWeight225Percent</t>
  </si>
  <si>
    <t>Net Exposure: [max ((8-9),0) Or [max((4-9),0)]</t>
  </si>
  <si>
    <t>Net Exposure: [max ((8-9),0) OR
max ((4-9),0)]</t>
  </si>
  <si>
    <t>(dimSeg)RiskWeightDimension~(dom)RiskWeight4Percent</t>
  </si>
  <si>
    <t>Upto Rs.30 lakh and LTV Ratio less than or equal to 80%</t>
  </si>
  <si>
    <t>Upto Rs.30 lakh and LTV Ratio greater than  80% but less than  or equal to 90 %</t>
  </si>
  <si>
    <t>Above Rs.30 lakh and upto Rs.75 lakh and LTV Ratio less than or equal to 75%</t>
  </si>
  <si>
    <t>Above Rs.30 lakh and upto Rs.75 lakh and LTV Ratio greater 75 % but less than or equal to 80%</t>
  </si>
  <si>
    <t>Above Rs.75 lakh and LTV Ratio less than or equal to 75%</t>
  </si>
  <si>
    <t>(dimSeg)QCCPsDimension~(dom)QCCPOne|(dimSeg)CreditRiskDimension~(dom)CreditRiskToQCCPs|(dimSeg)ExposureTypeDimension~(dom)OffBalanceSheet|(dimSeg)ExposureClassDimension~(dom)DefaultFundExposure</t>
  </si>
  <si>
    <t>(dimSeg)QCCPsDimension~(dom)QCCPOne|(dimSeg)CreditRiskDimension~(dom)CreditRiskToQCCPs|(dimSeg)ExposureTypeDimension~(dom)OffBalanceSheet|(dimSeg)ExposureClassDimension~(dom)SecuritiesPostedAsCollateral</t>
  </si>
  <si>
    <t>(dimSeg)QCCPsDimension~(dom)QCCPOne|(dimSeg)CreditRiskDimension~(dom)CreditRiskToQCCPs|(dimSeg)ExposureTypeDimension~(dom)OffBalanceSheet|(dimSeg)TransactionDetailsDimension~(dom)OTCDerivatives</t>
  </si>
  <si>
    <t>(dimSeg)QCCPsDimension~(dom)QCCPOne|(dimSeg)CreditRiskDimension~(dom)CreditRiskToQCCPs|(dimSeg)ExposureTypeDimension~(dom)OffBalanceSheet|(dimSeg)TransactionDetailsDimension~(dom)OTCDerivatives|(dimSeg)OriginalMaturityDimension~(dom)UptoOneYear:E|PFC</t>
  </si>
  <si>
    <t>(dimSeg)QCCPsDimension~(dom)QCCPOne|(dimSeg)CreditRiskDimension~(dom)CreditRiskToQCCPs|(dimSeg)ExposureTypeDimension~(dom)OffBalanceSheet|(dimSeg)TransactionDetailsDimension~(dom)OTCDerivatives|(dimSeg)OriginalMaturityDimension~(dom)MorethanOneYearLessthanEqualFiveYears:E|PFC</t>
  </si>
  <si>
    <t>(dimSeg)QCCPsDimension~(dom)QCCPOne|(dimSeg)CreditRiskDimension~(dom)CreditRiskToQCCPs|(dimSeg)ExposureTypeDimension~(dom)OffBalanceSheet|(dimSeg)TransactionDetailsDimension~(dom)OTCDerivatives|(dimSeg)OriginalMaturityDimension~(dom)MorethanFiveYears:E|PFC</t>
  </si>
  <si>
    <t>(dimSeg)QCCPsDimension~(dom)QCCPOne|(dimSeg)CreditRiskDimension~(dom)CreditRiskToQCCPs|(dimSeg)ExposureTypeDimension~(dom)OffBalanceSheet|(dimSeg)TransactionDetailsDimension~(dom)ExchangeTradedDerivatives</t>
  </si>
  <si>
    <t>(dimSeg)QCCPsDimension~(dom)QCCPOne|(dimSeg)CreditRiskDimension~(dom)CreditRiskToQCCPs|(dimSeg)ExposureTypeDimension~(dom)OffBalanceSheet|(dimSeg)TransactionDetailsDimension~(dom)ExchangeTradedDerivatives|(dimSeg)OriginalMaturityDimension~(dom)UptoOneYear:E|PFC</t>
  </si>
  <si>
    <t>(dimSeg)QCCPsDimension~(dom)QCCPOne|(dimSeg)CreditRiskDimension~(dom)CreditRiskToQCCPs|(dimSeg)ExposureTypeDimension~(dom)OffBalanceSheet|(dimSeg)TransactionDetailsDimension~(dom)ExchangeTradedDerivatives|(dimSeg)OriginalMaturityDimension~(dom)MorethanOneYearLessthanEqualFiveYears:E|PFC</t>
  </si>
  <si>
    <t>(dimSeg)QCCPsDimension~(dom)QCCPOne|(dimSeg)CreditRiskDimension~(dom)CreditRiskToQCCPs|(dimSeg)ExposureTypeDimension~(dom)OffBalanceSheet|(dimSeg)TransactionDetailsDimension~(dom)ExchangeTradedDerivatives|(dimSeg)OriginalMaturityDimension~(dom)MorethanFiveYears:E|PFC</t>
  </si>
  <si>
    <t>(dimSeg)RiskTypeDimension~(dom)SpecificRisk|(dimSeg)InstrumentTypeDimension~(dom)CreditDefaultSwaps|(dimSeg)ExposureClassDimension~(dom)ExposureToCommercialRealEstateCompaniesNBFCNDSI|(dimSeg)ExposurePeriod~(dom)Upto90Days|(dimSeg)RatingTypeDimension~(dom)RatingTypeBBandBelow|(dimSeg)ResidualMaturitySecurityDimension~(dom)All</t>
  </si>
  <si>
    <t>(dimSeg)RiskTypeDimension~(dom)SpecificRisk|(dimSeg)InstrumentTypeDimension~(dom)CreditDefaultSwaps|(dimSeg)ExposureClassDimension~(dom)ExposureToCommercialRealEstateCompaniesNBFCNDSI|(dimSeg)ExposurePeriod~(dom)Upto90Days|(dimSeg)RatingTypeDimension~(dom)UnratedType|(dimSeg)ResidualMaturitySecurityDimension~(dom)All</t>
  </si>
  <si>
    <t>(dimSeg)CreditRiskDimension~(dom)CreditRiskExposuresExcludingSecuritisation|(dimSeg)TypeOffBalanceSheetExposureDimension~(dom)NonMarketRelatedExposure|(dimSeg)ExposureTypeDimension~(dom)OffBalanceSheet|(dimSeg)NonMarketRelatedExposuresOffBalanceSheetDimension~(dom)LCClean|(dimSeg)TransactionDetailsDimension~(dom)CounterpartyClient</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</si>
  <si>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CommercialRealEstateExposures|(dimSeg)RatingTypeDimension~(dom)RatingTypeAA|(dimSeg)RiskWeightDimension~(dom)RiskWeight200Percent</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</si>
  <si>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CommercialRealEstateExposures|(dimSeg)RatingTypeDimension~(dom)RatingTypeA|(dimSeg)RiskWeightDimension~(dom)RiskWeight200Percent</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</si>
  <si>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CommercialRealEstateExposures|(dimSeg)RatingTypeDimension~(dom)RatingTypeBBB|(dimSeg)RiskWeightDimension~(dom)RiskWeight400Percent</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</si>
  <si>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CommercialRealEstateExposures</t>
  </si>
  <si>
    <t>(dimSeg)CreditRiskDimension~(dom)CreditRiskExposuresExcludingSecuritisation|(dimSeg)ExposureTypeDimension~(dom)OnBalanceSheet|(dimSeg)ExposureClassDimension~(dom)ClaimsPrimaryDealers|(dimSeg)DurationClaimDimension~(dom)ShortTermClaims|(dimSeg)RatingTypeDimension~(dom)A3|(dimSeg)RiskWeightDimension~(dom)RiskWeight100Percent</t>
  </si>
  <si>
    <t>(dimSeg)CreditRiskDimension~(dom)CreditRiskExposuresExcludingSecuritisation|(dimSeg)ExposureTypeDimension~(dom)OnBalanceSheet|(dimSeg)ExposureClassDimension~(dom)ClaimsPrimaryDealers|(dimSeg)DurationClaimDimension~(dom)ShortTermClaims|(dimSeg)RatingTypeDimension~(dom)A4AndD|(dimSeg)RiskWeightDimension~(dom)RiskWeight150Percent</t>
  </si>
  <si>
    <t>Notional Risk Weighted Assets for Operational Risk = Capital Charge for Operational Risk * 12.5</t>
  </si>
  <si>
    <t>Total Risk Weighted Assets on account of Market Risk i.e. Total Capital Charge on account of Market Risk*12.5</t>
  </si>
  <si>
    <t>RWA on account of Credit Value Adjustments  [Capital charge for CVA * 12.5]</t>
  </si>
  <si>
    <t>Risk Weighted Assets on CCR-CDS  i.e.Total Counterparty Credit Risk Capital Charge for CCR-CDS*12.5)</t>
  </si>
  <si>
    <t>(dimSeg)RiskWeightDimension~(dom)RiskWeight1250Percent</t>
  </si>
  <si>
    <t>(dimSeg)CreditRiskDimension~(dom)CreditRiskforSecuritisationExposures|(dimSeg)ExposureTypeDimension~(dom)OffBalanceSheet|(dimSeg)SecuritisedExposureNatureDimension~(dom)Originator|(dimSeg)ExposureClassDimension~(dom)SecuritisationExposures|(dimSeg)CollateralNatureDimension~(dom)BackedOtherthanCommercialRealEstateExposures|(dimSeg)RatingTypeDimension~(dom)RatingTypeBandBelow|(dimSeg)RiskWeightDimension~(dom)RiskWeight1250Percent</t>
  </si>
  <si>
    <t>(dimSeg)CreditRiskDimension~(dom)CreditRiskforSecuritisationExposures|(dimSeg)ExposureTypeDimension~(dom)OffBalanceSheet|(dimSeg)SecuritisedExposureNatureDimension~(dom)Originator|(dimSeg)ExposureClassDimension~(dom)SecuritisationExposures|(dimSeg)CollateralNatureDimension~(dom)BackedCommercialRealEstateExposures|(dimSeg)RatingTypeDimension~(dom)RatingTypeBB|(dimSeg)RiskWeightDimension~(dom)RiskWeight1250Percent</t>
  </si>
  <si>
    <t>(dimSeg)CreditRiskDimension~(dom)CreditRiskforSecuritisationExposures|(dimSeg)ExposureTypeDimension~(dom)OffBalanceSheet|(dimSeg)SecuritisedExposureNatureDimension~(dom)Originator|(dimSeg)ExposureClassDimension~(dom)SecuritisationExposures|(dimSeg)CollateralNatureDimension~(dom)BackedCommercialRealEstateExposures|(dimSeg)RatingTypeDimension~(dom)RatingTypeBandBelow|(dimSeg)RiskWeightDimension~(dom)RiskWeight1250Percent</t>
  </si>
  <si>
    <t>(dimSeg)CreditRiskDimension~(dom)CreditRiskforSecuritisationExposures|(dimSeg)ExposureTypeDimension~(dom)OffBalanceSheet|(dimSeg)SecuritisedExposureNatureDimension~(dom)Originator|(dimSeg)ExposureClassDimension~(dom)SecuritisationExposures|(dimSeg)CollateralNatureDimension~(dom)BackedCommercialRealEstateExposures|(dimSeg)RatingTypeDimension~(dom)UnratedType|(dimSeg)RiskWeightDimension~(dom)RiskWeight1250Percent</t>
  </si>
  <si>
    <t>(dimSeg)CreditRiskDimension~(dom)CreditRiskforSecuritisationExposures|(dimSeg)ExposureTypeDimension~(dom)OffBalanceSheet|(dimSeg)SecuritisedExposureNatureDimension~(dom)Originator|(dimSeg)ExposureClassDimension~(dom)SecuritisationExposures|(dimSeg)CollateralNatureDimension~(dom)BackedOtherthanCommercialRealEstateExposures|(dimSeg)RatingTypeDimension~(dom)RatingTypeBB|(dimSeg)RiskWeightDimension~(dom)RiskWeight1250Percent</t>
  </si>
  <si>
    <t>(dimSeg)CreditRiskDimension~(dom)CreditRiskforSecuritisationExposures|(dimSeg)ExposureTypeDimension~(dom)OffBalanceSheet|(dimSeg)SecuritisedExposureNatureDimension~(dom)Originator|(dimSeg)ExposureClassDimension~(dom)SecuritisationExposures|(dimSeg)CollateralNatureDimension~(dom)BackedOtherthanCommercialRealEstateExposures|(dimSeg)RatingTypeDimension~(dom)UnratedType|(dimSeg)RiskWeightDimension~(dom)RiskWeight1250Perc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</si>
  <si>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CommercialRealEstateExposures|(dimSeg)RatingTypeDimension~(dom)RatingTypeBB|(dimSeg)RiskWeightDimension~(dom)RiskWeight1250Perc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</si>
  <si>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CommercialRealEstateExposures|(dimSeg)RatingTypeDimension~(dom)RatingTypeBandBelow|(dimSeg)RiskWeightDimension~(dom)RiskWeight1250Perc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</si>
  <si>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CommercialRealEstateExposures|(dimSeg)RatingTypeDimension~(dom)UnratedType|(dimSeg)RiskWeightDimension~(dom)RiskWeight1250Perc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</si>
  <si>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OtherthanCommercialRealEstateExposures|(dimSeg)RatingTypeDimension~(dom)RatingTypeBB|(dimSeg)RiskWeightDimension~(dom)RiskWeight1250Perc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</si>
  <si>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OtherthanCommercialRealEstateExposures|(dimSeg)RatingTypeDimension~(dom)RatingTypeBandBelow|(dimSeg)RiskWeightDimension~(dom)RiskWeight1250Perc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</si>
  <si>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OtherthanCommercialRealEstateExposures|(dimSeg)RatingTypeDimension~(dom)UnratedType|(dimSeg)RiskWeightDimension~(dom)RiskWeight1250Percent</t>
  </si>
  <si>
    <t>(dimSeg)CreditRiskDimension~(dom)CreditRiskforSecuritisationExposures|(dimSeg)ExposureTypeDimension~(dom)OffBalanceSheet|(dimSeg)SecuritisedExposureNatureDimension~(dom)Originator|(dimSeg)ExposureClassDimension~(dom)UndrawnPortionOfIneligibleLiquidityFacilitiesSecuritisationExposures|(dimSeg)RatingTypeDimension~(dom)UnratedType|(dimSeg)RiskWeightDimension~(dom)RiskWeight1250Percent</t>
  </si>
  <si>
    <t>(dimSeg)CreditRiskDimension~(dom)CreditRiskforSecuritisationExposures|(dimSeg)ExposureTypeDimension~(dom)OffBalanceSheet|(dimSeg)SecuritisedExposureNatureDimension~(dom)OtherthanOriginator|(dimSeg)ExposureClassDimension~(dom)SecuritisationExposures|(dimSeg)CollateralNatureDimension~(dom)BackedCommercialRealEstateExposures|(dimSeg)RatingTypeDimension~(dom)RatingTypeBandBelow|(dimSeg)RiskWeightDimension~(dom)RiskWeight1250Percent</t>
  </si>
  <si>
    <t>(dimSeg)CreditRiskDimension~(dom)CreditRiskforSecuritisationExposures|(dimSeg)ExposureTypeDimension~(dom)OffBalanceSheet|(dimSeg)SecuritisedExposureNatureDimension~(dom)OtherthanOriginator|(dimSeg)ExposureClassDimension~(dom)SecuritisationExposures|(dimSeg)CollateralNatureDimension~(dom)BackedCommercialRealEstateExposures|(dimSeg)RatingTypeDimension~(dom)UnratedType|(dimSeg)RiskWeightDimension~(dom)RiskWeight1250Percent</t>
  </si>
  <si>
    <t>(dimSeg)CreditRiskDimension~(dom)CreditRiskforSecuritisationExposures|(dimSeg)ExposureTypeDimension~(dom)OffBalanceSheet|(dimSeg)SecuritisedExposureNatureDimension~(dom)OtherthanOriginator|(dimSeg)ExposureClassDimension~(dom)SecuritisationExposures|(dimSeg)CollateralNatureDimension~(dom)BackedOtherthanCommercialRealEstateExposures|(dimSeg)RatingTypeDimension~(dom)RatingTypeBandBelow|(dimSeg)RiskWeightDimension~(dom)RiskWeight1250Percent</t>
  </si>
  <si>
    <t>(dimSeg)InterestRateRelatedInstrumentsTypeDimension~(dom)InterestRateRelatedInstrumentsExposure|(dimSeg)RiskTypeDimension~(dom)SpecificRisk|(dimSeg)SecuritiesHoldingCategoryDimension~(dom)SecuritiesHeldTrade|(dimSeg)ResidualMaturitySecurityDimension~(dom)All|(dimSeg)RatingTypeDimension~(dom)RatingTypeBB|(dimSeg)ExposureNatureDimension~(dom)Originator|(dimSeg)InvestmentsNatureDimension~(dom)SecuritisedDebtInstrumentsCommercialRealEstateExposures|(dimSeg)InstrumentTypeDimension~(dom)InterestRateRelatedInstrument</t>
  </si>
  <si>
    <t>(dimSeg)InterestRateRelatedInstrumentsTypeDimension~(dom)InterestRateRelatedInstrumentsExposure|(dimSeg)RiskTypeDimension~(dom)SpecificRisk|(dimSeg)SecuritiesHoldingCategoryDimension~(dom)SecuritiesHeldTrade|(dimSeg)ResidualMaturitySecurityDimension~(dom)All|(dimSeg)RatingTypeDimension~(dom)RatingTypeBandBelowOrUnrated|(dimSeg)ExposureNatureDimension~(dom)Originator|(dimSeg)InvestmentsNatureDimension~(dom)SecuritisedDebtInstrumentsCommercialRealEstateExposures|(dimSeg)InstrumentTypeDimension~(dom)InterestRateRelatedInstrument</t>
  </si>
  <si>
    <t>(dimSeg)CreditRiskDimension~(dom)CreditRiskExposuresExcludingSecuritisation|(dimSeg)ExposureTypeDimension~(dom)OnBalanceSheet|(dimSeg)ExposureClassDimension~(dom)ClaimsNonResidentCorporate|(dimSeg)RatingTypeDimension~(dom)RatingTypeBBBtoBB|(dimSeg)RiskWeightDimension~(dom)RiskWeight100Percent</t>
  </si>
  <si>
    <t>(dimSeg)CreditRiskDimension~(dom)CreditRiskExposuresExcludingSecuritisation|(dimSeg)ExposureTypeDimension~(dom)OnBalanceSheet|(dimSeg)ExposureClassDimension~(dom)ClaimsNonResidentCorporate|(dimSeg)RatingTypeDimension~(dom)RatingTypeA|(dimSeg)RiskWeightDimension~(dom)RiskWeight50Percent</t>
  </si>
  <si>
    <t>(dimSeg)CreditRiskDimension~(dom)CreditRiskExposuresExcludingSecuritisation|(dimSeg)ExposureTypeDimension~(dom)OnBalanceSheet|(dimSeg)ExposureClassDimension~(dom)ClaimsNonResidentCorporate|(dimSeg)RatingTypeDimension~(dom)RatingTypeAAAtoAA|(dimSeg)RiskWeightDimension~(dom)RiskWeight20Percent</t>
  </si>
  <si>
    <t>(dimSeg)CreditRiskDimension~(dom)CreditRiskExposuresExcludingSecuritisation|(dimSeg)ExposureTypeDimension~(dom)OnBalanceSheet|(dimSeg)ExposureClassDimension~(dom)ClaimsCorporate|(dimSeg)DurationClaimDimension~(dom)ShortTermClaims|(dimSeg)RatingTypeDimension~(dom)A1Plus|(dimSeg)RiskWeightDimension~(dom)RiskWeight20Percent</t>
  </si>
  <si>
    <t>(dimSeg)CreditRiskDimension~(dom)CreditRiskExposuresExcludingSecuritisation|(dimSeg)ExposureTypeDimension~(dom)OnBalanceSheet|(dimSeg)ExposureClassDimension~(dom)ClaimsCorporate|(dimSeg)DurationClaimDimension~(dom)ShortTermClaims|(dimSeg)RatingTypeDimension~(dom)A1|(dimSeg)RiskWeightDimension~(dom)RiskWeight30Percent</t>
  </si>
  <si>
    <t>(dimSeg)CreditRiskDimension~(dom)CreditRiskExposuresExcludingSecuritisation|(dimSeg)ExposureTypeDimension~(dom)OnBalanceSheet|(dimSeg)ExposureClassDimension~(dom)ClaimsCorporate|(dimSeg)DurationClaimDimension~(dom)ShortTermClaims|(dimSeg)RatingTypeDimension~(dom)A2|(dimSeg)RiskWeightDimension~(dom)RiskWeight50Percent</t>
  </si>
  <si>
    <t>(dimSeg)CreditRiskDimension~(dom)CreditRiskExposuresExcludingSecuritisation|(dimSeg)ExposureTypeDimension~(dom)OnBalanceSheet|(dimSeg)ExposureClassDimension~(dom)ClaimsCorporate|(dimSeg)DurationClaimDimension~(dom)ShortTermClaims|(dimSeg)RatingTypeDimension~(dom)A3|(dimSeg)RiskWeightDimension~(dom)RiskWeight100Percent</t>
  </si>
  <si>
    <t>(dimSeg)InvestmentsNatureDimension~(dom)InvestmentsInCapitalInstrumentsOtherThanCommonEquityIssuedByFinancialEntitiesOtherThanBanks|(dimSeg)ResidualMaturitySecurityDimension~(dom)MorethanTwentyfourMonths|(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</si>
  <si>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InvestmentsInCapitalInstrumentsOtherThanCommonEquityIssuedByFinancialEntitiesOtherThanBanks|(dimSeg)ResidualMaturitySecurityDimension~(dom)All|(dimSeg)InterestRateRelatedInstrumentsTypeDimension~(dom)InterestRateRelatedInstrumentsExposure|(dimSeg)SecuritiesHoldingCategoryDimension~(dom)SecuritiesAvailableSaleTreatedasHeldBankingBooks|(dimSeg)InstrumentTypeDimension~(dom)InterestRateRelatedInstrum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</si>
  <si>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BB|(dimSeg)ResidualMaturitySecurityDimension~(dom)All|(dimSeg)ExposureNatureDimension~(dom)OtherthanOriginator</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</si>
  <si>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ecuritisedDebtInstrumentsCommercialRealEstateExposures|(dimSeg)RatingTypeDimension~(dom)RatingTypeBB|(dimSeg)ResidualMaturitySecurityDimension~(dom)All|(dimSeg)ExposureNatureDimension~(dom)OtherthanOriginator</t>
  </si>
  <si>
    <t>(dimSeg)CreditRiskDimension~(dom)CreditRiskExposuresExcludingSecuritisation|(dimSeg)ExposureTypeDimension~(dom)OnBalanceSheet|(dimSeg)ExposureClassDimension~(dom)ClaimsPrimaryDealers|(dimSeg)DurationClaimDimension~(dom)LongTermClaims|(dimSeg)RatingTypeDimension~(dom)RatingTypeAA|(dimSeg)RiskWeightDimension~(dom)RiskWeight30Percent</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</si>
  <si>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BBB|(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</si>
  <si>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ReSecuritisedDebtInstrumentsCommercialRealEstateExposures|(dimSeg)RatingTypeDimension~(dom)RatingTypeAAAtoBBB|(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</si>
  <si>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ExchangeTradedFuture|(dimSeg)InvestmentsNatureDimension~(dom)CorporateBonds|(dimSeg)RatingTypeDimension~(dom)RatingTypeBBandBelow|(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</si>
  <si>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OTCForward|(dimSeg)InvestmentsNatureDimension~(dom)CorporateBonds|(dimSeg)RatingTypeDimension~(dom)RatingTypeBBandBelow|(dimSeg)ResidualMaturitySecurityDimension~(dom)All</t>
  </si>
  <si>
    <t>Investments  in the Tier 2 capital of unconsolidated insurance subsidiaries</t>
  </si>
  <si>
    <t>(dimSeg)CreditRiskDimension~(dom)CreditRiskExposuresExcludingSecuritisation|(dimSeg)ExposureTypeDimension~(dom)OnBalanceSheet|(dimSeg)ExposureClassDimension~(dom)AllOtherAssets|(dimSeg)RiskWeightDimension~(dom)RiskWeight100Percent</t>
  </si>
  <si>
    <t>(dimSeg)CreditRiskDimension~(dom)CreditRiskExposuresExcludingSecuritisation|(dimSeg)TypeOffBalanceSheetExposureDimension~(dom)NonMarketRelatedExposure|(dimSeg)ExposureTypeDimension~(dom)OffBalanceSheet|(dimSeg)NonMarketRelatedExposuresOffBalanceSheetDimension~(dom)FinancialGuarantees|(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</si>
  <si>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FinancialGuarantees</t>
  </si>
  <si>
    <t>Re-Securitisation exposure in excess of the prescribed 20% limit</t>
  </si>
  <si>
    <t xml:space="preserve">Drawn portion of the ineligible liquidity facilities  for re-securitisation exposures </t>
  </si>
  <si>
    <t xml:space="preserve">Drawn portion of the eligible liquidity facilities  for re-securitisation exposures </t>
  </si>
  <si>
    <t>Eligible Liquidity facilities (undrawn)</t>
  </si>
  <si>
    <t>Ineligible Liquidity facilities (undrawn)</t>
  </si>
  <si>
    <t xml:space="preserve">Drawn portion of the eligible liquidity facilities  for securitisation exposures </t>
  </si>
  <si>
    <t xml:space="preserve"> Drawn portion of the eligible liquidity facilities for securitisation exposures </t>
  </si>
  <si>
    <t>Securitisation exposure in excess of the prescribed 20% limit</t>
  </si>
  <si>
    <t>B and below</t>
  </si>
  <si>
    <t>unrated</t>
  </si>
  <si>
    <t xml:space="preserve">Drawn portion of the ineligible liquidity facilities  for securitisation exposures </t>
  </si>
  <si>
    <t xml:space="preserve"> Drawn portion of the ineligible liquidity facilities for securitisation exposures </t>
  </si>
  <si>
    <t>Credit enhancements which are first loss positions</t>
  </si>
  <si>
    <r>
      <t>Exposure to capital instruments issued by financial entities (</t>
    </r>
    <r>
      <rPr>
        <b/>
        <i/>
        <sz val="10"/>
        <color indexed="8"/>
        <rFont val="Arial Unicode MS"/>
        <family val="2"/>
      </rPr>
      <t>other than banks and NBFCs</t>
    </r>
    <r>
      <rPr>
        <b/>
        <sz val="10"/>
        <color indexed="8"/>
        <rFont val="Arial Unicode MS"/>
        <family val="2"/>
      </rPr>
      <t>) - non significant investments</t>
    </r>
  </si>
  <si>
    <r>
      <t>Exposure to equity instruments issued by financial entities (</t>
    </r>
    <r>
      <rPr>
        <b/>
        <i/>
        <sz val="10"/>
        <color indexed="8"/>
        <rFont val="Arial Unicode MS"/>
        <family val="2"/>
      </rPr>
      <t>other than banks and NBFCs</t>
    </r>
    <r>
      <rPr>
        <b/>
        <sz val="10"/>
        <color indexed="8"/>
        <rFont val="Arial Unicode MS"/>
        <family val="2"/>
      </rPr>
      <t>) - significant investments</t>
    </r>
  </si>
  <si>
    <t>(dimSeg)CreditRiskDimension~(dom)CreditRiskforReSecuritisationExposures|(dimSeg)ExposureTypeDimension~(dom)OnBalanceSheet|(dimSeg)ReSecuritisedExposureNatureDimension~(dom)Originator|(dimSeg)ExposureClassDimension~(dom)DrawnPortionOfIneligibleLiquidityFacilitiesForReSecuritisationExposures|(dimSeg)RatingTypeDimension~(dom)UnratedType|(dimSeg)RiskWeightDimension~(dom)RiskWeight1250Percent</t>
  </si>
  <si>
    <t>(dimSeg)CreditRiskDimension~(dom)CreditRiskforReSecuritisationExposures|(dimSeg)ExposureTypeDimension~(dom)OnBalanceSheet|(dimSeg)ReSecuritisedExposureNatureDimension~(dom)Originator|(dimSeg)ExposureClassDimension~(dom)ReSecuritisationExposureInExcessOfPrescribed20PercentLimit|(dimSeg)RatingTypeDimension~(dom)UnratedType|(dimSeg)RiskWeightDimension~(dom)RiskWeight1250Percent</t>
  </si>
  <si>
    <t>(dimSeg)CreditRiskDimension~(dom)CreditRiskforReSecuritisationExposures|(dimSeg)ExposureTypeDimension~(dom)OnBalanceSheet|(dimSeg)ReSecuritisedExposureNatureDimension~(dom)OtherthanOriginator|(dimSeg)CollateralNatureDimension~(dom)BackedCommercialRealEstateExposures|(dimSeg)ExposureClassDimension~(dom)ReSecuritisationExposures|(dimSeg)RatingTypeDimension~(dom)RatingTypeBB|(dimSeg)RiskWeightDimension~(dom)RiskWeight1250Percent</t>
  </si>
  <si>
    <t>(dimSeg)CreditRiskDimension~(dom)CreditRiskforReSecuritisationExposures|(dimSeg)ExposureTypeDimension~(dom)OnBalanceSheet|(dimSeg)ReSecuritisedExposureNatureDimension~(dom)OtherthanOriginator|(dimSeg)CollateralNatureDimension~(dom)BackedCommercialRealEstateExposures|(dimSeg)ExposureClassDimension~(dom)ReSecuritisationExposures|(dimSeg)RatingTypeDimension~(dom)RatingTypeBandBelow|(dimSeg)RiskWeightDimension~(dom)RiskWeight1250Percent</t>
  </si>
  <si>
    <t>(dimSeg)CreditRiskDimension~(dom)CreditRiskforReSecuritisationExposures|(dimSeg)ExposureTypeDimension~(dom)OnBalanceSheet|(dimSeg)ReSecuritisedExposureNatureDimension~(dom)OtherthanOriginator|(dimSeg)CollateralNatureDimension~(dom)BackedCommercialRealEstateExposures|(dimSeg)ExposureClassDimension~(dom)ReSecuritisationExposures|(dimSeg)RatingTypeDimension~(dom)UnratedType|(dimSeg)RiskWeightDimension~(dom)RiskWeight1250Percent</t>
  </si>
  <si>
    <t>(dimSeg)CreditRiskDimension~(dom)CreditRiskforReSecuritisationExposures|(dimSeg)ExposureTypeDimension~(dom)OnBalanceSheet|(dimSeg)ReSecuritisedExposureNatureDimension~(dom)OtherthanOriginator|(dimSeg)CollateralNatureDimension~(dom)BackedOtherthanCommercialRealEstateExposures|(dimSeg)ExposureClassDimension~(dom)ReSecuritisationExposures|(dimSeg)RatingTypeDimension~(dom)RatingTypeBandBelow|(dimSeg)RiskWeightDimension~(dom)RiskWeight1250Percent</t>
  </si>
  <si>
    <t>(dimSeg)CreditRiskDimension~(dom)CreditRiskforReSecuritisationExposures|(dimSeg)ExposureTypeDimension~(dom)OnBalanceSheet|(dimSeg)ReSecuritisedExposureNatureDimension~(dom)OtherthanOriginator|(dimSeg)CollateralNatureDimension~(dom)BackedOtherthanCommercialRealEstateExposures|(dimSeg)ExposureClassDimension~(dom)ReSecuritisationExposures|(dimSeg)RatingTypeDimension~(dom)UnratedType|(dimSeg)RiskWeightDimension~(dom)RiskWeight1250Percent</t>
  </si>
  <si>
    <t>(dimSeg)CreditRiskDimension~(dom)CreditRiskforReSecuritisationExposures|(dimSeg)ExposureTypeDimension~(dom)OnBalanceSheet|(dimSeg)ReSecuritisedExposureNatureDimension~(dom)OtherthanOriginator|(dimSeg)CollateralNatureDimension~(dom)BackedCommercialRealEstateExposures|(dimSeg)ExposureClassDimension~(dom)DrawnPortionOfEligibleLiquidityFacilitiesReSecuritisationExposures|(dimSeg)RatingTypeDimension~(dom)RatingTypeBB|(dimSeg)RiskWeightDimension~(dom)RiskWeight1250Percent</t>
  </si>
  <si>
    <t>(dimSeg)CreditRiskDimension~(dom)CreditRiskforReSecuritisationExposures|(dimSeg)ExposureTypeDimension~(dom)OnBalanceSheet|(dimSeg)ReSecuritisedExposureNatureDimension~(dom)OtherthanOriginator|(dimSeg)CollateralNatureDimension~(dom)BackedCommercialRealEstateExposures|(dimSeg)ExposureClassDimension~(dom)DrawnPortionOfEligibleLiquidityFacilitiesReSecuritisationExposures|(dimSeg)RatingTypeDimension~(dom)RatingTypeBandBelow|(dimSeg)RiskWeightDimension~(dom)RiskWeight1250Percent</t>
  </si>
  <si>
    <t>(dimSeg)CreditRiskDimension~(dom)CreditRiskforReSecuritisationExposures|(dimSeg)ExposureTypeDimension~(dom)OnBalanceSheet|(dimSeg)ReSecuritisedExposureNatureDimension~(dom)OtherthanOriginator|(dimSeg)CollateralNatureDimension~(dom)BackedCommercialRealEstateExposures|(dimSeg)ExposureClassDimension~(dom)DrawnPortionOfEligibleLiquidityFacilitiesReSecuritisationExposures|(dimSeg)RatingTypeDimension~(dom)UnratedType|(dimSeg)RiskWeightDimension~(dom)RiskWeight1250Percent</t>
  </si>
  <si>
    <t>(dimSeg)CreditRiskDimension~(dom)CreditRiskforReSecuritisationExposures|(dimSeg)ExposureTypeDimension~(dom)OnBalanceSheet|(dimSeg)ReSecuritisedExposureNatureDimension~(dom)OtherthanOriginator|(dimSeg)CollateralNatureDimension~(dom)BackedOtherthanCommercialRealEstateExposures|(dimSeg)ExposureClassDimension~(dom)DrawnPortionOfEligibleLiquidityFacilitiesReSecuritisationExposures|(dimSeg)RatingTypeDimension~(dom)RatingTypeBandBelow|(dimSeg)RiskWeightDimension~(dom)RiskWeight1250Percent</t>
  </si>
  <si>
    <t>(dimSeg)CreditRiskDimension~(dom)CreditRiskforReSecuritisationExposures|(dimSeg)ExposureTypeDimension~(dom)OnBalanceSheet|(dimSeg)ReSecuritisedExposureNatureDimension~(dom)OtherthanOriginator|(dimSeg)CollateralNatureDimension~(dom)BackedOtherthanCommercialRealEstateExposures|(dimSeg)ExposureClassDimension~(dom)DrawnPortionOfEligibleLiquidityFacilitiesReSecuritisationExposures|(dimSeg)RatingTypeDimension~(dom)UnratedType|(dimSeg)RiskWeightDimension~(dom)RiskWeight1250Percent</t>
  </si>
  <si>
    <t>(dimSeg)CreditRiskDimension~(dom)CreditRiskforReSecuritisationExposures|(dimSeg)ExposureTypeDimension~(dom)OnBalanceSheet|(dimSeg)ExposureClassDimension~(dom)DrawnPortionOfIneligibleLiquidityFacilitiesForReSecuritisationExposures|(dimSeg)RatingTypeDimension~(dom)RatingTypeBandBelow|(dimSeg)RiskWeightDimension~(dom)RiskWeight1250Percent</t>
  </si>
  <si>
    <t>(dimSeg)CreditRiskDimension~(dom)CreditRiskforReSecuritisationExposures|(dimSeg)ExposureTypeDimension~(dom)OnBalanceSheet|(dimSeg)ExposureClassDimension~(dom)CreditEnhancementsWhichAreFirstLossPositions|(dimSeg)RatingTypeDimension~(dom)UnratedType|(dimSeg)RiskWeightDimension~(dom)RiskWeight1250Percent</t>
  </si>
  <si>
    <t>(dimSeg)CreditRiskDimension~(dom)CreditRiskforReSecuritisationExposures|(dimSeg)ExposureTypeDimension~(dom)OffBalanceSheet|(dimSeg)ReSecuritisedExposureNatureDimension~(dom)Originator|(dimSeg)CollateralNatureDimension~(dom)BackedCommercialRealEstateExposures|(dimSeg)ExposureClassDimension~(dom)ReSecuritisationExposures|(dimSeg)RatingTypeDimension~(dom)RatingTypeBB|(dimSeg)RiskWeightDimension~(dom)RiskWeight1250Percent</t>
  </si>
  <si>
    <t>(dimSeg)CreditRiskDimension~(dom)CreditRiskforReSecuritisationExposures|(dimSeg)ExposureTypeDimension~(dom)OffBalanceSheet|(dimSeg)ReSecuritisedExposureNatureDimension~(dom)Originator|(dimSeg)CollateralNatureDimension~(dom)BackedCommercialRealEstateExposures|(dimSeg)ExposureClassDimension~(dom)ReSecuritisationExposures|(dimSeg)RatingTypeDimension~(dom)RatingTypeBandBelow|(dimSeg)RiskWeightDimension~(dom)RiskWeight1250Percent</t>
  </si>
  <si>
    <t>(dimSeg)CreditRiskDimension~(dom)CreditRiskforReSecuritisationExposures|(dimSeg)ExposureTypeDimension~(dom)OffBalanceSheet|(dimSeg)ReSecuritisedExposureNatureDimension~(dom)Originator|(dimSeg)CollateralNatureDimension~(dom)BackedCommercialRealEstateExposures|(dimSeg)ExposureClassDimension~(dom)ReSecuritisationExposures|(dimSeg)RatingTypeDimension~(dom)UnratedType|(dimSeg)RiskWeightDimension~(dom)RiskWeight1250Percent</t>
  </si>
  <si>
    <t>(dimSeg)CreditRiskDimension~(dom)CreditRiskforReSecuritisationExposures|(dimSeg)ExposureTypeDimension~(dom)OffBalanceSheet|(dimSeg)ReSecuritisedExposureNatureDimension~(dom)Originator|(dimSeg)CollateralNatureDimension~(dom)BackedOtherthanCommercialRealEstateExposures|(dimSeg)ExposureClassDimension~(dom)ReSecuritisationExposures|(dimSeg)RatingTypeDimension~(dom)RatingTypeBB|(dimSeg)RiskWeightDimension~(dom)RiskWeight1250Percent</t>
  </si>
  <si>
    <t>(dimSeg)CreditRiskDimension~(dom)CreditRiskforReSecuritisationExposures|(dimSeg)ExposureTypeDimension~(dom)OffBalanceSheet|(dimSeg)ReSecuritisedExposureNatureDimension~(dom)Originator|(dimSeg)CollateralNatureDimension~(dom)BackedOtherthanCommercialRealEstateExposures|(dimSeg)ExposureClassDimension~(dom)ReSecuritisationExposures|(dimSeg)RatingTypeDimension~(dom)RatingTypeBandBelow|(dimSeg)RiskWeightDimension~(dom)RiskWeight1250Percent</t>
  </si>
  <si>
    <t>(dimSeg)CreditRiskDimension~(dom)CreditRiskforReSecuritisationExposures|(dimSeg)ExposureTypeDimension~(dom)OffBalanceSheet|(dimSeg)ReSecuritisedExposureNatureDimension~(dom)Originator|(dimSeg)CollateralNatureDimension~(dom)BackedOtherthanCommercialRealEstateExposures|(dimSeg)ExposureClassDimension~(dom)ReSecuritisationExposures|(dimSeg)RatingTypeDimension~(dom)UnratedType|(dimSeg)RiskWeightDimension~(dom)RiskWeight1250Percent</t>
  </si>
  <si>
    <t>(dimSeg)CreditRiskDimension~(dom)CreditRiskforReSecuritisationExposures|(dimSeg)ExposureTypeDimension~(dom)OffBalanceSheet|(dimSeg)ReSecuritisedExposureNatureDimension~(dom)Originator|(dimSeg)CollateralNatureDimension~(dom)BackedCommercialRealEstateExposures|(dimSeg)ExposureClassDimension~(dom)DrawnPortionOfEligibleLiquidityFacilitiesReSecuritisationExposures|(dimSeg)RatingTypeDimension~(dom)RatingTypeBB|(dimSeg)RiskWeightDimension~(dom)RiskWeight1250Percent</t>
  </si>
  <si>
    <t>(dimSeg)CreditRiskDimension~(dom)CreditRiskExposuresExcludingSecuritisation|(dimSeg)ExposureTypeDimension~(dom)OnBalanceSheet|(dimSeg)ExposureClassDimension~(dom)AllOtherClaimsNBFCsWhichAreAFCsIFCsIDFs|(dimSeg)DurationClaimDimension~(dom)ShortTermClaims|(dimSeg)RatingTypeDimension~(dom)UnratedType|(dimSeg)RiskWeightDimension~(dom)RiskWeight100Percent</t>
  </si>
  <si>
    <t>(dimSeg)CreditRiskDimension~(dom)CreditRiskExposuresExcludingSecuritisation|(dimSeg)ExposureTypeDimension~(dom)OnBalanceSheet|(dimSeg)ExposureClassDimension~(dom)AllOtherClaimsNBFCsWhichAreAFCsIFCsIDFs|(dimSeg)DurationClaimDimension~(dom)ShortTermClaims|(dimSeg)RatingTypeDimension~(dom)UnratedType|(dimSeg)RiskWeightDimension~(dom)RiskWeight150Percent</t>
  </si>
  <si>
    <t>(dimSeg)NatureOfCreditDefaultSwapsTransactions~(dom)TransactionsInCreditDefaultSwapsAsProtectionSeller|(dimSeg)CreditRiskDimension~(dom)CreditRiskforCounterpartyExposuresInCreditDefaultSwaps:D|CTRTag</t>
  </si>
  <si>
    <t>125to250</t>
  </si>
  <si>
    <t>125andmore</t>
  </si>
  <si>
    <t>not100</t>
  </si>
  <si>
    <t>Net Exposure: [max ((4-5),0)]</t>
  </si>
  <si>
    <t>(dimSeg)CreditRiskDimension~(dom)CreditRiskExposuresExcludingSecuritisation|(dimSeg)TypeOffBalanceSheetExposureDimension~(dom)NonMarketRelatedExposure|(dimSeg)ExposureTypeDimension~(dom)OffBalanceSheet|(dimSeg)NonMarketRelatedExposuresOffBalanceSheetDimension~(dom)ContingentLiabilities|(dimSeg)TransactionDetailsDimension~(dom)PurposeTransaction</t>
  </si>
  <si>
    <t>(dimSeg)CreditRiskDimension~(dom)CreditRiskExposuresExcludingSecuritisation|(dimSeg)TypeOffBalanceSheetExposureDimension~(dom)NonMarketRelatedExposure|(dimSeg)ExposureTypeDimension~(dom)OffBalanceSheet|(dimSeg)NonMarketRelatedExposuresOffBalanceSheetDimension~(dom)ContingentLiabilities|(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</si>
  <si>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ContingentLiabilities</t>
  </si>
  <si>
    <t>(dimSeg)CreditRiskDimension~(dom)CreditRiskExposuresExcludingSecuritisation|(dimSeg)TypeOffBalanceSheetExposureDimension~(dom)NonMarketRelatedExposure|(dimSeg)ExposureTypeDimension~(dom)OffBalanceSheet|(dimSeg)NonMarketRelatedExposuresOffBalanceSheetDimension~(dom)ForwardAssetPurchasesForwardDepositsLiabilityPartlyPaidUpShares</t>
  </si>
  <si>
    <t>(dimSeg)CreditRiskDimension~(dom)CreditRiskExposuresExcludingSecuritisation|(dimSeg)TypeOffBalanceSheetExposureDimension~(dom)NonMarketRelatedExposure|(dimSeg)ExposureTypeDimension~(dom)OffBalanceSheet|(dimSeg)NonMarketRelatedExposuresOffBalanceSheetDimension~(dom)RepurchasesReverseRepurchaseSecuritiesLendingBorrowingTransactions|(dimSeg)TransactionDetailsDimension~(dom)CounterpartyClient</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</si>
  <si>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CommercialRealEstateExposures|(dimSeg)RatingTypeDimension~(dom)RatingTypeBBB|(dimSeg)RiskWeightDimension~(dom)RiskWeight400Percent</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</si>
  <si>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CommercialRealEstateExposures</t>
  </si>
  <si>
    <t>(dimSeg)InterestRateRelatedInstrumentsTypeDimension~(dom)InterestRateRelatedInstrumentsExposure|(dimSeg)RiskTypeDimension~(dom)SpecificRisk|(dimSeg)SecuritiesHoldingCategoryDimension~(dom)SecuritiesAvailableSaleTreatedasHeldTradingBooks|(dimSeg)ResidualMaturitySecurityDimension~(dom)All|(dimSeg)RatingTypeDimension~(dom)RatingTypeBandBelowOrUnrated|(dimSeg)ExposureNatureDimension~(dom)Originator|(dimSeg)InvestmentsNatureDimension~(dom)SecuritisedDebtInstrumentsOtherthanCommercialRealEstateExposures|(dimSeg)InstrumentTypeDimension~(dom)InterestRateRelatedInstrument</t>
  </si>
  <si>
    <r>
      <t xml:space="preserve">Foreign Exchange Contracts* with over 14 days original maturity (except gold contracts)         </t>
    </r>
    <r>
      <rPr>
        <b/>
        <sz val="8"/>
        <color indexed="8"/>
        <rFont val="Arial Unicode MS"/>
        <family val="2"/>
      </rPr>
      <t>*includes contracts involving gold</t>
    </r>
    <r>
      <rPr>
        <b/>
        <sz val="10"/>
        <color indexed="8"/>
        <rFont val="Arial Unicode MS"/>
        <family val="2"/>
      </rPr>
      <t xml:space="preserve">
</t>
    </r>
  </si>
  <si>
    <r>
      <t xml:space="preserve">Consumer credit including personal loans &amp; credit card receivables but excl. educational loans, </t>
    </r>
    <r>
      <rPr>
        <b/>
        <sz val="10"/>
        <rFont val="Arial Unicode MS"/>
        <family val="2"/>
      </rPr>
      <t>including personal loans secured by gold and gold jewellry</t>
    </r>
  </si>
  <si>
    <t>(dimSeg)InterestRateRelatedInstrumentsTypeDimension~(dom)InterestRateRelatedInstrumentsExposure|(dimSeg)RiskTypeDimension~(dom)SpecificRisk|(dimSeg)SecuritiesHoldingCategoryDimension~(dom)SecuritiesAvailableSaleTreatedasHeldBankingBooks|(dimSeg)ResidualMaturitySecurityDimension~(dom)All|(dimSeg)RatingTypeDimension~(dom)RatingTypeBandBelowOrUnrated|(dimSeg)ExposureNatureDimension~(dom)Originator|(dimSeg)InvestmentsNatureDimension~(dom)ReSecuritisedDebtInstrumentsOtherthanCommercialRealEstateExposures|(dimSeg)InstrumentTypeDimension~(dom)InterestRateRelatedInstrument</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</si>
  <si>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ReSecuritisedDebtInstrumentsCommercialRealEstateExposures|(dimSeg)RatingTypeDimension~(dom)RatingTypeBB|(dimSeg)ResidualMaturitySecurityDimension~(dom)All|(dimSeg)ExposureNatureDimension~(dom)OtherthanOriginator</t>
  </si>
  <si>
    <t>(dimSeg)RiskTypeDimension~(dom)SpecificRisk|(dimSeg)InstrumentTypeDimension~(dom)CreditDefaultSwaps|(dimSeg)ExposureClassDimension~(dom)ExposureToEntitiesOtherThanCommercialRealEstateCompaniesNBFCNDSI|(dimSeg)ExposurePeriod~(dom)After90Days|(dimSeg)RatingTypeDimension~(dom)RatingTypeA</t>
  </si>
  <si>
    <t>(dimSeg)RiskTypeDimension~(dom)SpecificRisk|(dimSeg)InstrumentTypeDimension~(dom)CreditDefaultSwaps|(dimSeg)ExposureClassDimension~(dom)ExposureToEntitiesOtherThanCommercialRealEstateCompaniesNBFCNDSI|(dimSeg)ExposurePeriod~(dom)After90Days|(dimSeg)RatingTypeDimension~(dom)RatingTypeBBB</t>
  </si>
  <si>
    <t>(dimSeg)RiskTypeDimension~(dom)SpecificRisk|(dimSeg)InstrumentTypeDimension~(dom)CreditDefaultSwaps|(dimSeg)ExposureClassDimension~(dom)ExposureToEntitiesOtherThanCommercialRealEstateCompaniesNBFCNDSI|(dimSeg)ExposurePeriod~(dom)After90Days|(dimSeg)RatingTypeDimension~(dom)RatingTypeBBandBelow</t>
  </si>
  <si>
    <t>(dimSeg)CreditRiskDimension~(dom)CreditRiskExposuresExcludingSecuritisation|(dimSeg)ExposureTypeDimension~(dom)OnBalanceSheet|(dimSeg)ExposureClassDimension~(dom)ClaimsPrimaryDealers|(dimSeg)DurationClaimDimension~(dom)LongTermClaims|(dimSeg)RatingTypeDimension~(dom)RatingTypeAAA|(dimSeg)RiskWeightDimension~(dom)RiskWeight20Percent</t>
  </si>
  <si>
    <r>
      <t xml:space="preserve">Exposure to capital instruments issued by NBFCs ( </t>
    </r>
    <r>
      <rPr>
        <b/>
        <i/>
        <sz val="10"/>
        <color indexed="8"/>
        <rFont val="Arial Unicode MS"/>
        <family val="2"/>
      </rPr>
      <t>for non-significant exposures)</t>
    </r>
  </si>
  <si>
    <r>
      <t>Exposure to equity instruments issued by NBFCs (</t>
    </r>
    <r>
      <rPr>
        <b/>
        <i/>
        <sz val="10"/>
        <color indexed="8"/>
        <rFont val="Arial Unicode MS"/>
        <family val="2"/>
      </rPr>
      <t>for significant exposures)</t>
    </r>
  </si>
  <si>
    <r>
      <t xml:space="preserve">Any other instrument permitted by RBI for inclusion in Additional Tier 1 capital </t>
    </r>
    <r>
      <rPr>
        <i/>
        <sz val="10"/>
        <color indexed="8"/>
        <rFont val="Arial Unicode MS"/>
        <family val="2"/>
      </rPr>
      <t>(please specify under remarks column)</t>
    </r>
  </si>
  <si>
    <r>
      <t xml:space="preserve"> Additional Tier 1 capital before regulatory adjustments </t>
    </r>
    <r>
      <rPr>
        <i/>
        <sz val="10"/>
        <color indexed="8"/>
        <rFont val="Arial Unicode MS"/>
        <family val="2"/>
      </rPr>
      <t>(sum of items 37 to 39 and items 41 &amp; 42 for Domestic banks; sum of items 40 to 42 for foreign banks)</t>
    </r>
  </si>
  <si>
    <r>
      <t xml:space="preserve">Regulatory adjustments applied to Additional Tier 1 in respect of amounts subject to Pre-Basel III treatment  </t>
    </r>
    <r>
      <rPr>
        <i/>
        <sz val="10"/>
        <color indexed="8"/>
        <rFont val="Arial Unicode MS"/>
        <family val="2"/>
      </rPr>
      <t>(please specify the details in remarks column)</t>
    </r>
  </si>
  <si>
    <r>
      <t xml:space="preserve"> Total regulatory adjustments to Additional Tier 1 capital </t>
    </r>
    <r>
      <rPr>
        <b/>
        <i/>
        <sz val="10"/>
        <color indexed="8"/>
        <rFont val="Arial Unicode MS"/>
        <family val="2"/>
      </rPr>
      <t>(Sum of items 44 to 53)</t>
    </r>
  </si>
  <si>
    <t>(dimSeg)InterestRateRelatedInstrumentsTypeDimension~(dom)InterestRateRelatedInstrumentsExposure|(dimSeg)RiskTypeDimension~(dom)SpecificRisk|(dimSeg)SecuritiesHoldingCategoryDimension~(dom)SecuritiesHeldTrade|(dimSeg)ResidualMaturitySecurityDimension~(dom)All|(dimSeg)RatingTypeDimension~(dom)RatingTypeBB|(dimSeg)ExposureNatureDimension~(dom)Originator|(dimSeg)InvestmentsNatureDimension~(dom)ReSecuritisedDebtInstrumentsCommercialRealEstateExposures|(dimSeg)InstrumentTypeDimension~(dom)InterestRateRelatedInstrument</t>
  </si>
  <si>
    <t>b4.</t>
  </si>
  <si>
    <t>Non- financial entities</t>
  </si>
  <si>
    <t>Financial entities other than banks</t>
  </si>
  <si>
    <t>Banks</t>
  </si>
  <si>
    <t>Other eligible deductions from CET1, please specify  under remarks column (e.g. unamortised pension funds expenditures, prudential valuation adjustments etc.)</t>
  </si>
  <si>
    <t>Any other instrument permitted by RBI for inclusion in Additional Tier 1 capital (please specify under remarks column)</t>
  </si>
  <si>
    <t>Other eligible deductions from Tier 2 capital (please specify in remarks column)</t>
  </si>
  <si>
    <t>Any other (please specify in remarks column)</t>
  </si>
  <si>
    <t>Claims on specified MDBs, BIS and IMF etc.</t>
  </si>
  <si>
    <t>All other Claims on NBFCs - AFCs / IFCs / IDFs</t>
  </si>
  <si>
    <t>(dimSeg)CreditRiskDimension~(dom)CreditRiskExposuresExcludingSecuritisation|(dimSeg)ExposureTypeDimension~(dom)OnBalanceSheet|(dimSeg)ExposureClassDimension~(dom)ClaimsForeignPublicSectorEntities|(dimSeg)RatingTypeDimension~(dom)UnratedType:I|RWTag</t>
  </si>
  <si>
    <t>Others (eg: Investments in Security Receipts)</t>
  </si>
  <si>
    <t>(dimSeg)InstrumentTypeDimension~(dom)EquityInstrument|(dimSeg)RiskTypeDimension~(dom)SpecificEquityRisksOthers</t>
  </si>
  <si>
    <t>Previous FYs</t>
  </si>
  <si>
    <t>For TSA</t>
  </si>
  <si>
    <t>83a</t>
  </si>
  <si>
    <t>83b</t>
  </si>
  <si>
    <t>83c</t>
  </si>
  <si>
    <t>82d</t>
  </si>
  <si>
    <t>Total Tier 2 capital available  (76 + 77)</t>
  </si>
  <si>
    <t>(dimSeg)NatureOfRegulatoryCapitalDimension~(dom)TotalTierIICapitalAvailable</t>
  </si>
  <si>
    <t>(dimSeg)CreditRiskDimension~(dom)CreditRiskExposuresExcludingSecuritisation|(dimSeg)ExposureTypeDimension~(dom)OnBalanceSheet|(dimSeg)ExposureClassDimension~(dom)OtherExposuresSuggestedByHostSupervisors:I|RWTag</t>
  </si>
  <si>
    <t>(dimSeg)CreditRiskDimension~(dom)CreditRiskExposuresExcludingSecuritisation|(dimSeg)ExposureTypeDimension~(dom)OnBalanceSheet|(dimSeg)ExposureClassDimension~(dom)OtherExposures:I|RWTag</t>
  </si>
  <si>
    <t>For long term claims:</t>
  </si>
  <si>
    <t>(dimSeg)CreditRiskDimension~(dom)CreditRiskExposuresExcludingSecuritisation|(dimSeg)ExposureTypeDimension~(dom)OnBalanceSheet|(dimSeg)ExposureClassDimension~(dom)ClaimsCorporate|(dimSeg)DurationClaimDimension~(dom)LongTermClaims|(dimSeg)RatingTypeDimension~(dom)RatingTypeAAA|(dimSeg)RiskWeightDimension~(dom)RiskWeight20Percent</t>
  </si>
  <si>
    <t>AdjustedValueOfCreditRiskMitigantsProvisionsHeldForCVAlosses</t>
  </si>
  <si>
    <t>Gains and losses due to changes in own credit risk on fair valued liabilities</t>
  </si>
  <si>
    <t>(dimSeg)CreditRiskDimension~(dom)CreditRiskExposuresExcludingSecuritisation|(dimSeg)TypeOffBalanceSheetExposureDimension~(dom)NonMarketRelatedExposure|(dimSeg)ExposureTypeDimension~(dom)OffBalanceSheet|(dimSeg)NonMarketRelatedExposuresOffBalanceSheetDimension~(dom)OthersGuarantees|(dimSeg)TransactionDetailsDimension~(dom)CounterpartyClient</t>
  </si>
  <si>
    <t>(dimSeg)InterestRateRelatedInstrumentsTypeDimension~(dom)InterestRateRelatedInstrumentsExposure|(dimSeg)RiskTypeDimension~(dom)SpecificRisk|(dimSeg)SecuritiesHoldingCategoryDimension~(dom)SecuritiesAvailableSaleTreatedasHeldTradingBooks|(dimSeg)ResidualMaturitySecurityDimension~(dom)All|(dimSeg)RatingTypeDimension~(dom)RatingTypeBB|(dimSeg)ExposureNatureDimension~(dom)Originator|(dimSeg)InvestmentsNatureDimension~(dom)SecuritisedDebtInstrumentsOtherthanCommercialRealEstateExposures|(dimSeg)InstrumentTypeDimension~(dom)InterestRateRelatedInstrument</t>
  </si>
  <si>
    <t>(dimSeg)CreditRiskDimension~(dom)CreditRiskExposuresExcludingSecuritisation|(dimSeg)ExposureTypeDimension~(dom)OnBalanceSheet|(dimSeg)ExposureClassDimension~(dom)ConsumerCredit|(dimSeg)RiskWeightDimension~(dom)RiskWeight125Percent</t>
  </si>
  <si>
    <t>(dimSeg)CreditRiskDimension~(dom)CreditRiskExposuresExcludingSecuritisation|(dimSeg)ExposureTypeDimension~(dom)OnBalanceSheet|(dimSeg)ExposureClassDimension~(dom)UnsecuredPortionNPANetofSpecificProvisionsPartialWriteOffs|(dimSeg)ProvisionsNPADimension~(dom)LessthanTwentyPercent|(dimSeg)RiskWeightDimension~(dom)RiskWeight150Percent</t>
  </si>
  <si>
    <t>(dimSeg)CreditRiskDimension~(dom)CreditRiskExposuresExcludingSecuritisation|(dimSeg)ExposureTypeDimension~(dom)OnBalanceSheet|(dimSeg)ExposureClassDimension~(dom)ClaimsNonResidentCorporate|(dimSeg)RatingTypeDimension~(dom)UnratedType|(dimSeg)RiskWeightDimension~(dom)RiskWeight100Percent</t>
  </si>
  <si>
    <t>(dimSeg)CreditRiskDimension~(dom)CreditRiskExposuresExcludingSecuritisation|(dimSeg)ExposureTypeDimension~(dom)OnBalanceSheet|(dimSeg)ExposureClassDimension~(dom)ClaimsNonResidentCorporate|(dimSeg)RatingTypeDimension~(dom)RatingTypeBelowBB|(dimSeg)RiskWeightDimension~(dom)RiskWeight150Percent</t>
  </si>
  <si>
    <t>(dimSeg)RiskTypeDimension~(dom)SpecificRisk|(dimSeg)SecuritiesHoldingCategoryDimension~(dom)SecuritiesAvailableSaleTreatedasHeldBankingBooks|(dimSeg)InstrumentTypeDimension~(dom)InterestRateRelatedInstrument|(dimSeg)InterestRateRelatedInstrumentsTypeDimension~(dom)OTCForward|(dimSeg)InvestmentsNatureDimension~(dom)CorporateBonds|(dimSeg)RatingTypeDimension~(dom)UnratedType|(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</si>
  <si>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DerivativesOptions|(dimSeg)InvestmentsNatureDimension~(dom)CorporateBonds|(dimSeg)RatingTypeDimension~(dom)UnratedType|(dimSeg)ResidualMaturitySecurityDimension~(dom)All</t>
  </si>
  <si>
    <t>(dimSeg)InterestRateRelatedInstrumentsTypeDimension~(dom)InterestRateRelatedInstrumentsExposure|(dimSeg)RiskTypeDimension~(dom)SpecificRisk|(dimSeg)SecuritiesHoldingCategoryDimension~(dom)SecuritiesAvailableSaleTreatedasHeldTradingBooks|(dimSeg)ResidualMaturitySecurityDimension~(dom)All|(dimSeg)RatingTypeDimension~(dom)RatingTypeBB|(dimSeg)ExposureNatureDimension~(dom)Originator|(dimSeg)InvestmentsNatureDimension~(dom)SecuritisedDebtInstrumentsCommercialRealEstateExposures|(dimSeg)InstrumentTypeDimension~(dom)InterestRateRelatedInstrument</t>
  </si>
  <si>
    <t>(dimSeg)InterestRateRelatedInstrumentsTypeDimension~(dom)InterestRateRelatedInstrumentsExposure|(dimSeg)RiskTypeDimension~(dom)SpecificRisk|(dimSeg)SecuritiesHoldingCategoryDimension~(dom)SecuritiesAvailableSaleTreatedasHeldBankingBooks|(dimSeg)ResidualMaturitySecurityDimension~(dom)All|(dimSeg)RatingTypeDimension~(dom)RatingTypeBB|(dimSeg)ExposureNatureDimension~(dom)Originator|(dimSeg)InvestmentsNatureDimension~(dom)SecuritisedDebtInstrumentsCommercialRealEstateExposures|(dimSeg)InstrumentTypeDimension~(dom)InterestRateRelatedInstrument</t>
  </si>
  <si>
    <t>(dimSeg)InterestRateRelatedInstrumentsTypeDimension~(dom)InterestRateRelatedInstrumentsExposure|(dimSeg)RiskTypeDimension~(dom)SpecificRisk|(dimSeg)SecuritiesHoldingCategoryDimension~(dom)SecuritiesAvailableSaleTreatedasHeldBankingBooks|(dimSeg)ResidualMaturitySecurityDimension~(dom)All|(dimSeg)RatingTypeDimension~(dom)RatingTypeBandBelowOrUnrated|(dimSeg)ExposureNatureDimension~(dom)Originator|(dimSeg)InvestmentsNatureDimension~(dom)SecuritisedDebtInstrumentsCommercialRealEstateExposures|(dimSeg)InstrumentTypeDimension~(dom)InterestRateRelatedInstrument</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</si>
  <si>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BB|(dimSeg)ResidualMaturitySecurityDimension~(dom)All|(dimSeg)ExposureNatureDimension~(dom)OtherthanOriginator</t>
  </si>
  <si>
    <t>(dimSeg)RiskTypeDimension~(dom)SpecificRisk|(dimSeg)InstrumentTypeDimension~(dom)CreditDefaultSwaps|(dimSeg)ExposureClassDimension~(dom)ExposureToCommercialRealEstateCompaniesNBFCNDSI|(dimSeg)ExposurePeriod~(dom)Upto90Days|(dimSeg)RatingTypeDimension~(dom)RatingTypeAAAtoBBB|(dimSeg)ResidualMaturitySecurityDimension~(dom)LessthanEqualSixMonths</t>
  </si>
  <si>
    <t>(dimSeg)CreditRiskDimension~(dom)CreditRiskExposuresExcludingSecuritisation|(dimSeg)TypeOffBalanceSheetExposureDimension~(dom)NonMarketRelatedExposure|(dimSeg)ExposureTypeDimension~(dom)OffBalanceSheet|(dimSeg)NonMarketRelatedExposuresOffBalanceSheetDimension~(dom)ConditionalTakeoutFinance|(dimSeg)TransactionDetailsDimension~(dom)CounterpartyClient</t>
  </si>
  <si>
    <t>(dimSeg)CreditRiskDimension~(dom)CreditRiskExposuresExcludingSecuritisation|(dimSeg)ExposureTypeDimension~(dom)OnBalanceSheet|(dimSeg)ExposureClassDimension~(dom)ClaimsForeignBanks|(dimSeg)RatingTypeDimension~(dom)RatingTypeAAAtoAA|(dimSeg)RiskWeightDimension~(dom)RiskWeight20Perc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</si>
  <si>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AA|(dimSeg)ResidualMaturitySecurityDimension~(dom)All</t>
  </si>
  <si>
    <t>(dimSeg)CapitalChargeCalculationApproachDimension~(dom)TSAApproach|(dimSeg)BusinessLinesDimension~(dom)CommercialBanking</t>
  </si>
  <si>
    <t>(dimSeg)CapitalChargeCalculationApproachDimension~(dom)TSAApproach</t>
  </si>
  <si>
    <t>Drawn portion of the liquidity facilities for re-securitisation exposures backed by CRE Exposures</t>
  </si>
  <si>
    <t xml:space="preserve">Drawn portion of the liquidity facilities provided for  re-securitisation exposures backed by other than CRE exposures </t>
  </si>
  <si>
    <t xml:space="preserve">Re-Securitisation exposures </t>
  </si>
  <si>
    <t>(dimSeg)CreditRiskDimension~(dom)CreditRiskforReSecuritisationExposures|(dimSeg)ExposureTypeDimension~(dom)OnBalanceSheet</t>
  </si>
  <si>
    <t>(dimSeg)CreditRiskDimension~(dom)CreditRiskforReSecuritisationExposures|(dimSeg)ExposureTypeDimension~(dom)OffBalanceSheet</t>
  </si>
  <si>
    <t>(dimSeg)CreditRiskDimension~(dom)CreditRiskforReSecuritisationExposures</t>
  </si>
  <si>
    <t>Rated Re-Securitisation Exposures</t>
  </si>
  <si>
    <t>Re-Securitisation exposures backed by Commercial Real Estate (CRE) exposures</t>
  </si>
  <si>
    <t>Re-Securitisation exposures backed by other than CRE Exposures</t>
  </si>
  <si>
    <t>Re-Securitisation exposures backed by commercial real estate exposures</t>
  </si>
  <si>
    <t>Credit Risk Weight: Re-Securitisation Exposures</t>
  </si>
  <si>
    <t>Unrated Re-Securitisation Exposures</t>
  </si>
  <si>
    <r>
      <t xml:space="preserve">Short term </t>
    </r>
    <r>
      <rPr>
        <sz val="10"/>
        <rFont val="Arial Unicode MS"/>
        <family val="2"/>
      </rPr>
      <t>claims:</t>
    </r>
  </si>
  <si>
    <r>
      <t xml:space="preserve">Long term </t>
    </r>
    <r>
      <rPr>
        <sz val="10"/>
        <rFont val="Arial Unicode MS"/>
        <family val="2"/>
      </rPr>
      <t>claims:</t>
    </r>
  </si>
  <si>
    <t xml:space="preserve"> Housing Loans not restructured</t>
  </si>
  <si>
    <t>XIII.c</t>
  </si>
  <si>
    <t xml:space="preserve"> XIV </t>
  </si>
  <si>
    <t xml:space="preserve">XVIII </t>
  </si>
  <si>
    <t>Sr No</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</si>
  <si>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AA|(dimSeg)ResidualMaturitySecurityDimension~(dom)All</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</si>
  <si>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OtherthanCommercialRealEstateExposures|(dimSeg)RatingTypeDimension~(dom)RatingTypeAAA|(dimSeg)RiskWeightDimension~(dom)RiskWeight40Percent</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</si>
  <si>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OtherthanCommercialRealEstateExposures|(dimSeg)RatingTypeDimension~(dom)RatingTypeAA|(dimSeg)RiskWeightDimension~(dom)RiskWeight60Perc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</si>
  <si>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A|(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</si>
  <si>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AAA|(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</si>
  <si>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AA|(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</si>
  <si>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A|(dimSeg)ResidualMaturitySecurityDimension~(dom)All</t>
  </si>
  <si>
    <t xml:space="preserve"> BBB</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</si>
  <si>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CorporateBonds|(dimSeg)RatingTypeDimension~(dom)RatingTypeBBandBelow|(dimSeg)ResidualMaturitySecurityDimension~(dom)All</t>
  </si>
  <si>
    <t xml:space="preserve"> BB (Other than Originator)</t>
  </si>
  <si>
    <t>(dimSeg)RiskTypeDimension~(dom)SpecificRisk|(dimSeg)InstrumentTypeDimension~(dom)CreditDefaultSwaps|(dimSeg)ExposureClassDimension~(dom)ExposureToCommercialRealEstateCompaniesNBFCNDSI|(dimSeg)ExposurePeriod~(dom)After90Days</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</si>
  <si>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ecuritisedDebtInstrumentsCommercialRealEstateExposures|(dimSeg)RatingTypeDimension~(dom)RatingTypeBB|(dimSeg)ResidualMaturitySecurityDimension~(dom)All|(dimSeg)ExposureNatureDimension~(dom)OtherthanOriginator</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</si>
  <si>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RatingTypeDimension~(dom)UnratedType|(dimSeg)OriginalMaturityDimension~(dom)UptoOneYear:K|RWTag</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</si>
  <si>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RatingTypeDimension~(dom)UnratedType|(dimSeg)OriginalMaturityDimension~(dom)MorethanOneYear:K|RWTag</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</si>
  <si>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RatingTypeDimension~(dom)UnratedType</t>
  </si>
  <si>
    <t>(dimSeg)CreditRiskDimension~(dom)CreditRiskExposuresExcludingSecuritisation|(dimSeg)ExposureTypeDimension~(dom)OnBalanceSheet|(dimSeg)ExposureClassDimension~(dom)ClaimsPrimaryDealers|(dimSeg)DurationClaimDimension~(dom)ShortTermClaims|(dimSeg)RatingTypeDimension~(dom)UnratedType|(dimSeg)RiskWeightDimension~(dom)RiskWeight150Percent</t>
  </si>
  <si>
    <t>(dimSeg)CreditRiskDimension~(dom)CreditRiskExposuresExcludingSecuritisation|(dimSeg)ExposureTypeDimension~(dom)OnBalanceSheet|(dimSeg)ExposureClassDimension~(dom)ClaimsCorporate|(dimSeg)DurationClaimDimension~(dom)LongTermClaims|(dimSeg)RatingTypeDimension~(dom)UnratedType|(dimSeg)RiskWeightDimension~(dom)RiskWeight100Percent</t>
  </si>
  <si>
    <t>(dimSeg)CreditRiskDimension~(dom)CreditRiskExposuresExcludingSecuritisation|(dimSeg)ExposureTypeDimension~(dom)OnBalanceSheet|(dimSeg)ExposureClassDimension~(dom)ClaimsCorporate|(dimSeg)DurationClaimDimension~(dom)LongTermClaims|(dimSeg)RatingTypeDimension~(dom)UnratedType|(dimSeg)RiskWeightDimension~(dom)RiskWeight150Percent</t>
  </si>
  <si>
    <t>(dimSeg)CreditRiskDimension~(dom)CreditRiskExposuresExcludingSecuritisation|(dimSeg)ExposureTypeDimension~(dom)OnBalanceSheet|(dimSeg)ExposureClassDimension~(dom)ClaimsCorporate|(dimSeg)DurationClaimDimension~(dom)ShortTermClaims|(dimSeg)RatingTypeDimension~(dom)UnratedType|(dimSeg)RiskWeightDimension~(dom)RiskWeight100Percent</t>
  </si>
  <si>
    <t>(dimSeg)CreditRiskDimension~(dom)CreditRiskExposuresExcludingSecuritisation|(dimSeg)ExposureTypeDimension~(dom)OnBalanceSheet|(dimSeg)ExposureClassDimension~(dom)ClaimsCorporate|(dimSeg)DurationClaimDimension~(dom)ShortTermClaims|(dimSeg)RatingTypeDimension~(dom)UnratedType|(dimSeg)RiskWeightDimension~(dom)RiskWeight150Percent</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</si>
  <si>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OtherthanCommercialRealEstateExposures|(dimSeg)RatingTypeDimension~(dom)RatingTypeA|(dimSeg)RiskWeightDimension~(dom)RiskWeight100Percent</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</si>
  <si>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OtherthanCommercialRealEstateExposures|(dimSeg)RatingTypeDimension~(dom)RatingTypeBBB|(dimSeg)RiskWeightDimension~(dom)RiskWeight200Percent</t>
  </si>
  <si>
    <t>(dimSeg)CreditRiskDimension~(dom)CreditRiskExposuresExcludingSecuritisation|(dimSeg)ExposureTypeDimension~(dom)OnBalanceSheet|(dimSeg)ExposureClassDimension~(dom)ClaimsDomesticPublicSectorEntities|(dimSeg)DurationClaimDimension~(dom)LongTermClaims|(dimSeg)RatingTypeDimension~(dom)RatingTypeA|(dimSeg)RiskWeightDimension~(dom)RiskWeight50Percent</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</si>
  <si>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UptoOneYear|(dimSeg)TransactionDetailsDimension~(dom)CounterpartyClient</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</si>
  <si>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CommercialRealEstateExposures|(dimSeg)RatingTypeDimension~(dom)RatingTypeAAA|(dimSeg)RiskWeightDimension~(dom)RiskWeight200Percent</t>
  </si>
  <si>
    <t>(dimSeg)InvestmentsNatureDimension~(dom)InvestmentsInCapitalInstrumentsOtherThanCommonEquityIssuedByFinancialEntitiesOtherThanBanks|(dimSeg)ResidualMaturitySecurityDimension~(dom)MorethanSixMonthsButLessthanEqualTwentyfourMonths|(dimSeg)InterestRateRelatedInstrumentsTypeDimension~(dom)InterestRateRelatedInstrumentsExposure|(dimSeg)SecuritiesHoldingCategoryDimension~(dom)SecuritiesAvailableSaleTreatedasHeldTradingBooks|(dimSeg)InstrumentTypeDimension~(dom)InterestRateRelatedInstrument</t>
  </si>
  <si>
    <t>(dimSeg)NatureOfRegulatoryCapitalDimension~(dom)RegulatoryAdjustmentsAppliedToAdditionalTierIDueToInsufficientAndTierIIToCoverDeductions</t>
  </si>
  <si>
    <t>(dimSeg)RiskTypeDimension~(dom)SpecificRisk|(dimSeg)InstrumentTypeDimension~(dom)CreditDefaultSwaps|(dimSeg)ExposureClassDimension~(dom)ExposureToCommercialRealEstateCompaniesNBFCNDSI|(dimSeg)ExposurePeriod~(dom)Upto90Days|(dimSeg)RatingTypeDimension~(dom)RatingTypeAAAtoBBB|(dimSeg)ResidualMaturitySecurityDimension~(dom)MorethanSixMonthsButLessthanEqualTwentyfourMonths</t>
  </si>
  <si>
    <t>(dimSeg)RiskTypeDimension~(dom)SpecificRisk|(dimSeg)InstrumentTypeDimension~(dom)CreditDefaultSwaps|(dimSeg)ExposureClassDimension~(dom)ExposureToCommercialRealEstateCompaniesNBFCNDSI|(dimSeg)ExposurePeriod~(dom)Upto90Days|(dimSeg)RatingTypeDimension~(dom)RatingTypeAAAtoBBB|(dimSeg)ResidualMaturitySecurityDimension~(dom)MorethanTwentyfourMonths</t>
  </si>
  <si>
    <t>(dimSeg)CreditRiskDimension~(dom)CreditRiskExposuresExcludingSecuritisation|(dimSeg)TypeOffBalanceSheetExposureDimension~(dom)NonMarketRelatedExposure|(dimSeg)ExposureTypeDimension~(dom)OffBalanceSheet|(dimSeg)NonMarketRelatedExposuresOffBalanceSheetDimension~(dom)LCClean|(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</si>
  <si>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(dimSeg)CreditRiskDimension~(dom)CreditRiskExposuresExcludingSecuritisation|(dimSeg)TypeOffBalanceSheetExposureDimension~(dom)NonMarketRelatedExposure|(dimSeg)ExposureTypeDimension~(dom)OffBalanceSheet|(dimSeg)NonMarketRelatedExposuresOffBalanceSheetDimension~(dom)LCClean</t>
  </si>
  <si>
    <t>(dimSeg)CreditRiskDimension~(dom)CreditRiskExposuresExcludingSecuritisation|(dimSeg)ExposureTypeDimension~(dom)OnBalanceSheet|(dimSeg)ExposureClassDimension~(dom)UnratedClaimsNonResidentCorporate|(dimSeg)RatingTypeDimension~(dom)UnratedType|(dimSeg)RiskWeightDimension~(dom)RiskWeight100Percent</t>
  </si>
  <si>
    <t>(dimSeg)CreditRiskDimension~(dom)CreditRiskExposuresExcludingSecuritisation|(dimSeg)ExposureTypeDimension~(dom)OnBalanceSheet|(dimSeg)ExposureClassDimension~(dom)UnratedClaimsNonResidentCorporate|(dimSeg)RatingTypeDimension~(dom)UnratedType|(dimSeg)RiskWeightDimension~(dom)RiskWeight150Percent</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</si>
  <si>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CommercialRealEstateExposures|(dimSeg)RatingTypeDimension~(dom)RatingTypeAAA|(dimSeg)RiskWeightDimension~(dom)RiskWeight200Percent</t>
  </si>
  <si>
    <t>Investments in own shares (if not already netted off paid-up capital on reported balance sheet)</t>
  </si>
  <si>
    <t>Reciprocal cross-holdings in common equity</t>
  </si>
  <si>
    <t>Investments  in the equity capital of unconsolidated insurance subsidiaries</t>
  </si>
  <si>
    <t>Shortfall in the equity capital of majority owned financial entities which have not been consolidated with the bank</t>
  </si>
  <si>
    <t>(dimSeg)RiskTypeDimension~(dom)SpecificRisk|(dimSeg)InstrumentTypeDimension~(dom)CreditDefaultSwaps|(dimSeg)ExposureClassDimension~(dom)ExposureToEntitiesOtherThanCommercialRealEstateCompaniesNBFCNDSI|(dimSeg)ExposurePeriod~(dom)Upto90Days|(dimSeg)RatingTypeDimension~(dom)RatingTypeAAAtoBBB|(dimSeg)ResidualMaturitySecurityDimension~(dom)LessthanEqualSixMonths</t>
  </si>
  <si>
    <t>(dimSeg)RiskTypeDimension~(dom)SpecificRisk|(dimSeg)InstrumentTypeDimension~(dom)CreditDefaultSwaps|(dimSeg)ExposureClassDimension~(dom)ExposureToEntitiesOtherThanCommercialRealEstateCompaniesNBFCNDSI|(dimSeg)ExposurePeriod~(dom)Upto90Days|(dimSeg)RatingTypeDimension~(dom)RatingTypeBBandBelow|(dimSeg)ResidualMaturitySecurityDimension~(dom)All</t>
  </si>
  <si>
    <t>(dimSeg)RiskTypeDimension~(dom)SpecificRisk|(dimSeg)InstrumentTypeDimension~(dom)CreditDefaultSwaps|(dimSeg)ExposureClassDimension~(dom)ExposureToEntitiesOtherThanCommercialRealEstateCompaniesNBFCNDSI|(dimSeg)ExposurePeriod~(dom)Upto90Days|(dimSeg)RatingTypeDimension~(dom)UnratedType|(dimSeg)ResidualMaturitySecurityDimension~(dom)All</t>
  </si>
  <si>
    <t>(dimSeg)RiskTypeDimension~(dom)SpecificRisk|(dimSeg)InstrumentTypeDimension~(dom)CreditDefaultSwaps|(dimSeg)ExposureClassDimension~(dom)ExposureToEntitiesOtherThanCommercialRealEstateCompaniesNBFCNDSI|(dimSeg)ExposurePeriod~(dom)After90Days|(dimSeg)RatingTypeDimension~(dom)RatingTypeAAA</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</si>
  <si>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OtherthanCommercialRealEstateExposures|(dimSeg)RatingTypeDimension~(dom)RatingTypeAAA|(dimSeg)RiskWeightDimension~(dom)RiskWeight40Percent</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</si>
  <si>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OtherthanCommercialRealEstateExposures|(dimSeg)RatingTypeDimension~(dom)RatingTypeAA|(dimSeg)RiskWeightDimension~(dom)RiskWeight60Percent</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</si>
  <si>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OtherthanCommercialRealEstateExposures|(dimSeg)RatingTypeDimension~(dom)RatingTypeA|(dimSeg)RiskWeightDimension~(dom)RiskWeight100Percent</t>
  </si>
  <si>
    <t>(dimSeg)CreditRiskDimension~(dom)CreditRiskExposuresExcludingSecuritisation|(dimSeg)ExposureTypeDimension~(dom)OnBalanceSheet|(dimSeg)ExposureClassDimension~(dom)ClaimsPrimaryDealers|(dimSeg)DurationClaimDimension~(dom)ShortTermClaims|(dimSeg)RatingTypeDimension~(dom)A2|(dimSeg)RiskWeightDimension~(dom)RiskWeight50Percent</t>
  </si>
  <si>
    <t>(dimSeg)InterestRateRelatedInstrumentsTypeDimension~(dom)InterestRateRelatedInstrumentsExposure|(dimSeg)RiskTypeDimension~(dom)SpecificRisk|(dimSeg)SecuritiesHoldingCategoryDimension~(dom)SecuritiesAvailableSaleTreatedasHeldTradingBooks|(dimSeg)ResidualMaturitySecurityDimension~(dom)All|(dimSeg)RatingTypeDimension~(dom)RatingTypeBandBelowOrUnrated|(dimSeg)ExposureNatureDimension~(dom)Originator|(dimSeg)InvestmentsNatureDimension~(dom)SecuritisedDebtInstrumentsCommercialRealEstateExposures|(dimSeg)InstrumentTypeDimension~(dom)InterestRateRelatedInstrum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</si>
  <si>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BB|(dimSeg)ResidualMaturitySecurityDimension~(dom)All|(dimSeg)ExposureNatureDimension~(dom)OtherthanOriginator</t>
  </si>
  <si>
    <t>(dimSeg)InterestRateRelatedInstrumentsTypeDimension~(dom)InterestRateRelatedInstrumentsExposure|(dimSeg)RiskTypeDimension~(dom)SpecificRisk|(dimSeg)SecuritiesHoldingCategoryDimension~(dom)SecuritiesAvailableSaleTreatedasHeldBankingBooks|(dimSeg)ResidualMaturitySecurityDimension~(dom)All|(dimSeg)RatingTypeDimension~(dom)RatingTypeBandBelowOrUnrated|(dimSeg)ExposureNatureDimension~(dom)Originator|(dimSeg)InvestmentsNatureDimension~(dom)SecuritisedDebtInstrumentsOtherthanCommercialRealEstateExposures|(dimSeg)InstrumentTypeDimension~(dom)InterestRateRelatedInstrument</t>
  </si>
  <si>
    <t>(dimSeg)CreditRiskDimension~(dom)CreditRiskExposuresExcludingSecuritisation|(dimSeg)ExposureTypeDimension~(dom)OnBalanceSheet|(dimSeg)ExposureClassDimension~(dom)ClaimsCorporate|(dimSeg)DurationClaimDimension~(dom)ShortTermClaims|(dimSeg)RatingTypeDimension~(dom)A4AndD|(dimSeg)RiskWeightDimension~(dom)RiskWeight150Percent</t>
  </si>
  <si>
    <t>(dimSeg)CreditRiskDimension~(dom)CreditRiskExposuresExcludingSecuritisation|(dimSeg)ExposureTypeDimension~(dom)OnBalanceSheet|(dimSeg)ExposureClassDimension~(dom)AllOtherClaimsNBFCsWhichAreAFCsIFCsIDFs|(dimSeg)DurationClaimDimension~(dom)ShortTermClaims|(dimSeg)RatingTypeDimension~(dom)A1Plus|(dimSeg)RiskWeightDimension~(dom)RiskWeight20Percent</t>
  </si>
  <si>
    <t>(dimSeg)CreditRiskDimension~(dom)CreditRiskExposuresExcludingSecuritisation|(dimSeg)ExposureTypeDimension~(dom)OnBalanceSheet|(dimSeg)ExposureClassDimension~(dom)AllOtherClaimsNBFCsWhichAreAFCsIFCsIDFs|(dimSeg)DurationClaimDimension~(dom)ShortTermClaims|(dimSeg)RatingTypeDimension~(dom)A1|(dimSeg)RiskWeightDimension~(dom)RiskWeight30Percent</t>
  </si>
  <si>
    <t>in-baselIII</t>
  </si>
  <si>
    <t>xmlns:in-baselIII='http://www.rbi.org.in/scripts/XBRL/Taxonomies/baselIII/2013-06-30'</t>
  </si>
  <si>
    <t>(dimSeg)CreditRiskDimension~(dom)CreditRiskExposuresExcludingSecuritisation|(dimSeg)ExposureTypeDimension~(dom)OnBalanceSheet|(dimSeg)ExposureClassDimension~(dom)CapitalMarketExposuresNotReportedUnderExposureToCapitalInstruments|(dimSeg)RiskWeightDimension~(dom)RiskWeight125Percent</t>
  </si>
  <si>
    <t>(dimSeg)CreditRiskDimension~(dom)CreditRiskExposuresExcludingSecuritisation|(dimSeg)ExposureTypeDimension~(dom)OnBalanceSheet|(dimSeg)ExposureClassDimension~(dom)CapitalMarketExposuresNotReportedUnderExposureToCapitalInstruments:I|RWTag</t>
  </si>
  <si>
    <t>(dimSeg)RiskTypeDimension~(dom)SpecificRisk|(dimSeg)InvestmentsNatureDimension~(dom)InvestmentsInCapitalInstrumentsOtherThanCommonEquityIssuedByFinancialEntitiesOtherThanBanks|(dimSeg)ResidualMaturitySecurityDimension~(dom)MorethanTwentyfourMonths|(dimSeg)InterestRateRelatedInstrumentsTypeDimension~(dom)InterestRateRelatedInstrumentsExposure|(dimSeg)SecuritiesHoldingCategoryDimension~(dom)SecuritiesHeldTrade|(dimSeg)InstrumentTypeDimension~(dom)InterestRateRelatedInstrument</t>
  </si>
  <si>
    <t>(dimSeg)CreditRiskDimension~(dom)CreditRiskExposuresExcludingSecuritisation|(dimSeg)TypeOffBalanceSheetExposureDimension~(dom)NonMarketRelatedExposure|(dimSeg)ExposureTypeDimension~(dom)OffBalanceSheet|(dimSeg)NonMarketRelatedExposuresOffBalanceSheetDimension~(dom)LCDocumentary|(dimSeg)TransactionDetailsDimension~(dom)PurposeTransaction</t>
  </si>
  <si>
    <t>(dimSeg)CreditRiskDimension~(dom)CreditRiskExposuresExcludingSecuritisation|(dimSeg)TypeOffBalanceSheetExposureDimension~(dom)NonMarketRelatedExposure|(dimSeg)ExposureTypeDimension~(dom)OffBalanceSheet|(dimSeg)NonMarketRelatedExposuresOffBalanceSheetDimension~(dom)LCDocumentary|(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</si>
  <si>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(dimSeg)CreditRiskDimension~(dom)CreditRiskExposuresExcludingSecuritisation|(dimSeg)TypeOffBalanceSheetExposureDimension~(dom)NonMarketRelatedExposure|(dimSeg)ExposureTypeDimension~(dom)OffBalanceSheet|(dimSeg)NonMarketRelatedExposuresOffBalanceSheetDimension~(dom)LCDocumentary</t>
  </si>
  <si>
    <t>(dimSeg)CreditRiskDimension~(dom)CreditRiskExposuresExcludingSecuritisation|(dimSeg)TypeOffBalanceSheetExposureDimension~(dom)NonMarketRelatedExposure|(dimSeg)ExposureTypeDimension~(dom)OffBalanceSheet</t>
  </si>
  <si>
    <t>(dimSeg)CreditRiskDimension~(dom)CreditRiskExposuresExcludingSecuritisation|(dimSeg)TypeOffBalanceSheetExposureDimension~(dom)MarketRelatedExposure|(dimSeg)ExposureTypeDimension~(dom)OffBalanceSheet|(dimSeg)MarketRelatedExposuresOffBalanceSheetDimension~(dom)ForwardGoldContracts</t>
  </si>
  <si>
    <t>(dimSeg)InterestRateRelatedInstrumentsTypeDimension~(dom)InterestRateRelatedInstrumentsExposure|(dimSeg)RiskTypeDimension~(dom)SpecificRisk|(dimSeg)SecuritiesHoldingCategoryDimension~(dom)SecuritiesAvailableSaleTreatedasHeldBankingBooks|(dimSeg)ResidualMaturitySecurityDimension~(dom)All|(dimSeg)RatingTypeDimension~(dom)RatingTypeBB|(dimSeg)ExposureNatureDimension~(dom)Originator|(dimSeg)InvestmentsNatureDimension~(dom)ReSecuritisedDebtInstrumentsCommercialRealEstateExposures|(dimSeg)InstrumentTypeDimension~(dom)InterestRateRelatedInstrum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</si>
  <si>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A|(dimSeg)ResidualMaturitySecurityDimension~(dom)All</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</si>
  <si>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BBB|(dimSeg)ResidualMaturitySecurityDimension~(dom)All</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</si>
  <si>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MorethanOneYear|(dimSeg)TransactionDetailsDimension~(dom)CounterpartyClient</t>
  </si>
  <si>
    <t>(dimSeg)CreditRiskDimension~(dom)CreditRiskExposuresExcludingSecuritisation|(dimSeg)TypeOffBalanceSheetExposureDimension~(dom)NonMarketRelatedExposure|(dimSeg)ExposureTypeDimension~(dom)OffBalanceSheet|(dimSeg)NonMarketRelatedExposuresOffBalanceSheetDimension~(dom)CommitmentsCancellableDeteriorationBorrowerCreditworthiness|(dimSeg)TransactionDetailsDimension~(dom)PurposeTransaction</t>
  </si>
  <si>
    <t>(dimSeg)SecuritiesHoldingCategoryDimension~(dom)SecuritiesHeldTrade|(dimSeg)InstrumentTypeDimension~(dom)InterestRateRelatedInstrument|(dimSeg)RiskTypeDimension~(dom)VerticalDisallowance</t>
  </si>
  <si>
    <t>(dimSeg)SecuritiesHoldingCategoryDimension~(dom)SecuritiesAvailableSaleTreatedasHeldTradingBooks|(dimSeg)InstrumentTypeDimension~(dom)InterestRateRelatedInstrument|(dimSeg)RiskTypeDimension~(dom)VerticalDisallowance</t>
  </si>
  <si>
    <t>(Enter Details of Other Assets in Column F)</t>
  </si>
  <si>
    <t>(Rs. In Lakh)</t>
  </si>
  <si>
    <t>(Rs. in Lakh)</t>
  </si>
  <si>
    <t>(dimSeg)CreditRiskDimension~(dom)CreditRiskExposuresExcludingSecuritisation|(dimSeg)ExposureTypeDimension~(dom)OnBalanceSheet|(dimSeg)ExposureClassDimension~(dom)ClaimsSpecifiedMDBBISIMF|(dimSeg)RiskWeightDimension~(dom)RiskWeight20Percent</t>
  </si>
  <si>
    <t>(dimSeg)CreditRiskDimension~(dom)CreditRiskExposuresExcludingSecuritisation|(dimSeg)ExposureTypeDimension~(dom)OnBalanceSheet|(dimSeg)ExposureClassDimension~(dom)ClaimsForeignSovereigns|(dimseg)RatingTypeDimension~(dom)UnratedType|(dimSeg)RiskWeightDimension~(dom)RiskWeight100Percent</t>
  </si>
  <si>
    <t>(dimSeg)CreditRiskDimension~(dom)CreditRiskExposuresExcludingSecuritisation|(dimSeg)ExposureTypeDimension~(dom)OnBalanceSheet|(dimSeg)ExposureClassDimension~(dom)ClaimsForeignSovereigns|(dimseg)RatingTypeDimension~(dom)RatingTypeBelowB|(dimSeg)RiskWeightDimension~(dom)RiskWeight150Percent</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</si>
  <si>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AA|(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</si>
  <si>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A|(dimSeg)ResidualMaturitySecurityDimension~(dom)All</t>
  </si>
  <si>
    <t>(dimSeg)CreditRiskDimension~(dom)CreditRiskExposuresExcludingSecuritisation|(dimSeg)ExposureTypeDimension~(dom)OnBalanceSheet|(dimSeg)ExposureClassDimension~(dom)ClaimsDICGC|(dimSeg)RiskWeightDimension~(dom)RiskWeight0Percent</t>
  </si>
  <si>
    <t>(dimSeg)CreditRiskDimension~(dom)CreditRiskExposuresExcludingSecuritisation|(dimSeg)ExposureTypeDimension~(dom)OnBalanceSheet|(dimSeg)ExposureClassDimension~(dom)ClaimsRBI|(dimSeg)RiskWeightDimension~(dom)RiskWeight0Percent</t>
  </si>
  <si>
    <t>(dimSeg)CreditRiskDimension~(dom)CreditRiskExposuresExcludingSecuritisation|(dimSeg)ExposureTypeDimension~(dom)OnBalanceSheet|(dimSeg)ExposureClassDimension~(dom)ClaimsStateGovernmentGuaranteed|(dimSeg)RiskWeightDimension~(dom)RiskWeight20Percent</t>
  </si>
  <si>
    <t>(dimSeg)InterestRateRelatedInstrumentsTypeDimension~(dom)InterestRateRelatedInstrumentsExposure|(dimSeg)RiskTypeDimension~(dom)SpecificRisk|(dimSeg)SecuritiesHoldingCategoryDimension~(dom)SecuritiesHeldTrade|(dimSeg)ResidualMaturitySecurityDimension~(dom)All|(dimSeg)RatingTypeDimension~(dom)RatingTypeBandBelowOrUnrated|(dimSeg)ExposureNatureDimension~(dom)Originator|(dimSeg)InvestmentsNatureDimension~(dom)ReSecuritisedDebtInstrumentsCommercialRealEstateExposures|(dimSeg)InstrumentTypeDimension~(dom)InterestRateRelatedInstrument</t>
  </si>
  <si>
    <t>(dimSeg)InvestmentsNatureDimension~(dom)InvestmentsInCapitalInstrumentsOtherThanCommonEquityIssuedByFinancialEntitiesOtherThanBanks|(dimSeg)ResidualMaturitySecurityDimension~(dom)LessthanEqualSixMonths|(dimSeg)InterestRateRelatedInstrumentsTypeDimension~(dom)InterestRateRelatedInstrumentsExposure|(dimSeg)SecuritiesHoldingCategoryDimension~(dom)SecuritiesHeldTrade|(dimSeg)RiskTypeDimension~(dom)SpecificRisk|(dimSeg)InstrumentTypeDimension~(dom)InterestRateRelatedInstrument</t>
  </si>
  <si>
    <t>(dimSeg)CreditRiskDimension~(dom)CreditRiskExposuresExcludingSecuritisation|(dimSeg)TypeOffBalanceSheetExposureDimension~(dom)NonMarketRelatedExposure|(dimSeg)ExposureTypeDimension~(dom)OffBalanceSheet|(dimSeg)NonMarketRelatedExposuresOffBalanceSheetDimension~(dom)CommitmentsCancellableDeteriorationBorrowerCreditworthiness</t>
  </si>
  <si>
    <t>(dimSeg)CreditRiskDimension~(dom)CreditRiskExposuresExcludingSecuritisation|(dimSeg)TypeOffBalanceSheetExposureDimension~(dom)NonMarketRelatedExposure|(dimSeg)ExposureTypeDimension~(dom)OffBalanceSheet|(dimSeg)NonMarketRelatedExposuresOffBalanceSheetDimension~(dom)UnconditionalTakeoutFinance|(dimSeg)TransactionDetailsDimension~(dom)CounterpartyClient</t>
  </si>
  <si>
    <t xml:space="preserve">Total AT1 investments  in banking subsidiaries </t>
  </si>
  <si>
    <t>49b</t>
  </si>
  <si>
    <t>Total AT1 investments  in insurance subsidiaries</t>
  </si>
  <si>
    <t>49c</t>
  </si>
  <si>
    <t xml:space="preserve">Total AT1 investments in other financial subsidiaries </t>
  </si>
  <si>
    <t>49d</t>
  </si>
  <si>
    <t xml:space="preserve">Total AT1 investments in non-financial subsidiaries </t>
  </si>
  <si>
    <t>(dimSeg)CreditRiskDimension~(dom)CreditRiskExposuresExcludingSecuritisation|(dimSeg)ExposureTypeDimension~(dom)OnBalanceSheet|(dimSeg)ExposureClassDimension~(dom)ClaimsForeignBanks|(dimSeg)RatingTypeDimension~(dom)RatingTypeBBtoB|(dimSeg)RiskWeightDimension~(dom)RiskWeight100Percent</t>
  </si>
  <si>
    <t>(dimSeg)CreditRiskDimension~(dom)CreditRiskExposuresExcludingSecuritisation|(dimSeg)ExposureTypeDimension~(dom)OnBalanceSheet|(dimSeg)ExposureClassDimension~(dom)ClaimsForeignBanks|(dimSeg)RatingTypeDimension~(dom)RatingTypeBBB|(dimSeg)RiskWeightDimension~(dom)RiskWeight50Percent</t>
  </si>
  <si>
    <t>(dimSeg)CreditRiskDimension~(dom)CreditRiskExposuresExcludingSecuritisation|(dimSeg)ExposureTypeDimension~(dom)OnBalanceSheet|(dimSeg)ExposureClassDimension~(dom)ClaimsForeignBanks|(dimSeg)RatingTypeDimension~(dom)RatingTypeA|(dimSeg)RiskWeightDimension~(dom)RiskWeight50Percent</t>
  </si>
  <si>
    <t>(dimSeg)CreditRiskDimension~(dom)CreditRiskExposuresExcludingSecuritisation|(dimSeg)TypeOffBalanceSheetExposureDimension~(dom)NonMarketRelatedExposure|(dimSeg)ExposureTypeDimension~(dom)OffBalanceSheet|(dimSeg)NonMarketRelatedExposuresOffBalanceSheetDimension~(dom)NoteIssuanceRevolvingNonrevolvingUnderwritingFacilities|(dimSeg)TransactionDetailsDimension~(dom)PurposeTransaction</t>
  </si>
  <si>
    <t>Tier 2 capital: regulatory adjustments</t>
  </si>
  <si>
    <t xml:space="preserve"> Investments in own Tier 2 instruments</t>
  </si>
  <si>
    <t xml:space="preserve"> Reciprocal cross-holdings in Tier 2 instruments</t>
  </si>
  <si>
    <t>Investments in the capital of banking, financial and insurance entities that are outside the scope of regulatory consolidation where the bank does not own more than 10% of the issued common share capital of the entity (amount above the 10% threshold)</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</si>
  <si>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UptoOneYear</t>
  </si>
  <si>
    <t>(dimSeg)CreditRiskDimension~(dom)CreditRiskExposuresExcludingSecuritisation|(dimSeg)ExposureTypeDimension~(dom)OnBalanceSheet|(dimSeg)ExposureClassDimension~(dom)AllOtherClaimsNBFCsWhichAreAFCsIFCsIDFs|(dimSeg)DurationClaimDimension~(dom)ShortTermClaims|(dimSeg)RatingTypeDimension~(dom)A2|(dimSeg)RiskWeightDimension~(dom)RiskWeight50Percent</t>
  </si>
  <si>
    <t>(dimSeg)NatureOfCreditDefaultSwapsTransactions~(dom)TransactionsInCreditDefaultSwapsAsProtectionBuyer|(dimSeg)CreditRiskDimension~(dom)CreditRiskforCounterpartyExposuresInCreditDefaultSwaps:D|CTRTag</t>
  </si>
  <si>
    <t>(dimSeg)NatureOfCreditDefaultSwapsTransactions~(dom)CollateralisedtransactionsInCreditDefaultSwaps|(dimSeg)CreditRiskDimension~(dom)CreditRiskforCounterpartyExposuresInCreditDefaultSwaps:D|CTRTag</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</si>
  <si>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OtherthanCommercialRealEstateExposures|(dimSeg)RatingTypeDimension~(dom)RatingTypeBB|(dimSeg)RiskWeightDimension~(dom)RiskWeight650Percent</t>
  </si>
  <si>
    <t>(dimSeg)InterestRateRelatedInstrumentsTypeDimension~(dom)InterestRateRelatedInstrumentsExposure|(dimSeg)RiskTypeDimension~(dom)SpecificRisk|(dimSeg)SecuritiesHoldingCategoryDimension~(dom)SecuritiesAvailableSaleTreatedasHeldTradingBooks|(dimSeg)ResidualMaturitySecurityDimension~(dom)All|(dimSeg)RatingTypeDimension~(dom)RatingTypeBB|(dimSeg)ExposureNatureDimension~(dom)Originator|(dimSeg)InvestmentsNatureDimension~(dom)ReSecuritisedDebtInstrumentsOtherthanCommercialRealEstateExposures|(dimSeg)InstrumentTypeDimension~(dom)InterestRateRelatedInstrum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</si>
  <si>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AboveTenPercentInvestingBankCommonEquity|(dimSeg)LevelOfCET1IncludingCCBAsPercentageOfApplicableCCBOfInvestingBank~(dom)LessThanApplicableCCB|(dimSeg)RiskWeightDimension~(dom)RiskWeight250Perc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</si>
  <si>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AboveTenPercentInvestingBankCommonEquity|(dimSeg)LevelOfCET1IncludingCCBAsPercentageOfApplicableCCBOfInvestingBank~(dom)SeventyFivePercentAboveLessThanHundredPercentOfApplicableCCB|(dimSeg)RiskWeightDimension~(dom)RiskWeight300Perc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</si>
  <si>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AboveTenPercentInvestingBankCommonEquity|(dimSeg)LevelOfCET1IncludingCCBAsPercentageOfApplicableCCBOfInvestingBank~(dom)FiftyPercentAboveLessThanSeventyFiveOfApplicableCCB|(dimSeg)RiskWeightDimension~(dom)RiskWeight350Percent</t>
  </si>
  <si>
    <t>(dimSeg)InterestRateRelatedInstrumentsTypeDimension~(dom)InterestRateRelatedInstrumentsExposure|(dimSeg)RiskTypeDimension~(dom)SpecificRisk|(dimSeg)SecuritiesHoldingCategoryDimension~(dom)SecuritiesHeldTrade|(dimSeg)ResidualMaturitySecurityDimension~(dom)All|(dimSeg)RatingTypeDimension~(dom)RatingTypeBandBelowOrUnrated|(dimSeg)ExposureNatureDimension~(dom)Originator|(dimSeg)InvestmentsNatureDimension~(dom)ReSecuritisedDebtInstrumentsOtherthanCommercialRealEstateExposures|(dimSeg)InstrumentTypeDimension~(dom)InterestRateRelatedInstrument</t>
  </si>
  <si>
    <t>(dimSeg)InterestRateRelatedInstrumentsTypeDimension~(dom)InterestRateRelatedInstrumentsExposure|(dimSeg)RiskTypeDimension~(dom)SpecificRisk|(dimSeg)SecuritiesHoldingCategoryDimension~(dom)SecuritiesAvailableSaleTreatedasHeldBankingBooks|(dimSeg)ResidualMaturitySecurityDimension~(dom)All|(dimSeg)RatingTypeDimension~(dom)RatingTypeBB|(dimSeg)ExposureNatureDimension~(dom)Originator|(dimSeg)InvestmentsNatureDimension~(dom)ReSecuritisedDebtInstrumentsOtherthanCommercialRealEstateExposures|(dimSeg)InstrumentTypeDimension~(dom)InterestRateRelatedInstrument</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</si>
  <si>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CommercialRealEstateExposures|(dimSeg)RatingTypeDimension~(dom)RatingTypeBBB|(dimSeg)RiskWeightDimension~(dom)RiskWeight400Percent</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</si>
  <si>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CommercialRealEstateExposures</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</si>
  <si>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OtherthanCommercialRealEstateExposures|(dimSeg)RatingTypeDimension~(dom)RatingTypeAAA|(dimSeg)RiskWeightDimension~(dom)RiskWeight40Perc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</si>
  <si>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ReSecuritisedDebtInstrumentsCommercialRealEstateExposures|(dimSeg)RatingTypeDimension~(dom)RatingTypeBB|(dimSeg)ResidualMaturitySecurityDimension~(dom)All|(dimSeg)ExposureNatureDimension~(dom)OtherthanOriginator</t>
  </si>
  <si>
    <t>(dimSeg)CreditRiskDimension~(dom)CreditRiskExposuresExcludingSecuritisation|(dimSeg)ExposureTypeDimension~(dom)OffBalanceSheet|(dimSeg)TypeOffBalanceSheetExposureDimension~(dom)MarketRelatedExposure|(dimSeg)MarketRelatedExposuresOffBalanceSheetDimension~(dom)CreditValueAdjustments</t>
  </si>
  <si>
    <t>(dimSeg)CreditRiskDimension~(dom)CreditRiskExposuresExcludingSecuritisation|(dimSeg)ExposureTypeDimension~(dom)OffBalanceSheet|(dimSeg)TypeOffBalanceSheetExposureDimension~(dom)MarketRelatedExposure</t>
  </si>
  <si>
    <t>(dimSeg)CreditRiskDimension~(dom)CreditRiskExposuresExcludingSecuritisation|(dimSeg)ExposureTypeDimension~(dom)OnBalanceSheet|(dimSeg)ExposureClassDimension~(dom)AllOtherClaimsNBFCsWhichAreAFCsIFCsIDFs|(dimSeg)DurationClaimDimension~(dom)LongTermClaims|(dimSeg)RatingTypeDimension~(dom)UnratedType|(dimSeg)RiskWeightDimension~(dom)RiskWeight100Percent</t>
  </si>
  <si>
    <t>(dimSeg)CreditRiskDimension~(dom)CreditRiskExposuresExcludingSecuritisation|(dimSeg)ExposureTypeDimension~(dom)OnBalanceSheet|(dimSeg)ExposureClassDimension~(dom)AllOtherClaimsNBFCsWhichAreAFCsIFCsIDFs|(dimSeg)DurationClaimDimension~(dom)LongTermClaims|(dimSeg)RatingTypeDimension~(dom)UnratedType|(dimSeg)RiskWeightDimension~(dom)RiskWeight150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</si>
  <si>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CommercialRealEstateExposures|(dimSeg)RatingTypeDimension~(dom)RatingTypeA|(dimSeg)RiskWeightDimension~(dom)RiskWeight200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</si>
  <si>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CommercialRealEstateExposures|(dimSeg)RatingTypeDimension~(dom)RatingTypeBBB|(dimSeg)RiskWeightDimension~(dom)RiskWeight400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</si>
  <si>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CommercialRealEstateExposures</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</si>
  <si>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OtherthanCommercialRealEstateExposures|(dimSeg)RatingTypeDimension~(dom)RatingTypeAAA|(dimSeg)RiskWeightDimension~(dom)RiskWeight40Percent</t>
  </si>
  <si>
    <t>(dimSeg)InterestRateRelatedInstrumentsTypeDimension~(dom)InterestRateRelatedInstrumentsExposure|(dimSeg)RiskTypeDimension~(dom)SpecificRisk|(dimSeg)SecuritiesHoldingCategoryDimension~(dom)SecuritiesHeldTrade|(dimSeg)ResidualMaturitySecurityDimension~(dom)All|(dimSeg)RatingTypeDimension~(dom)RatingTypeBB|(dimSeg)ExposureNatureDimension~(dom)Originator|(dimSeg)InvestmentsNatureDimension~(dom)SecuritisedDebtInstrumentsOtherthanCommercialRealEstateExposures|(dimSeg)InstrumentTypeDimension~(dom)InterestRateRelatedInstrument</t>
  </si>
  <si>
    <t>(dimSeg)InterestRateRelatedInstrumentsTypeDimension~(dom)InterestRateRelatedInstrumentsExposure|(dimSeg)RiskTypeDimension~(dom)SpecificRisk|(dimSeg)SecuritiesHoldingCategoryDimension~(dom)SecuritiesHeldTrade|(dimSeg)ResidualMaturitySecurityDimension~(dom)All|(dimSeg)RatingTypeDimension~(dom)RatingTypeBandBelowOrUnrated|(dimSeg)ExposureNatureDimension~(dom)Originator|(dimSeg)InvestmentsNatureDimension~(dom)SecuritisedDebtInstrumentsOtherthanCommercialRealEstateExposures|(dimSeg)InstrumentTypeDimension~(dom)InterestRateRelatedInstrument</t>
  </si>
  <si>
    <t>(dimSeg)CreditRiskDimension~(dom)CreditRiskExposuresExcludingSecuritisation|(dimSeg)ExposureTypeDimension~(dom)OnBalanceSheet|(dimSeg)ExposureClassDimension~(dom)ClaimsCorporate|(dimSeg)DurationClaimDimension~(dom)LongTermClaims|(dimSeg)RatingTypeDimension~(dom)RatingTypeA|(dimSeg)RiskWeightDimension~(dom)RiskWeight50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</si>
  <si>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OtherthanCommercialRealEstateExposures|(dimSeg)RatingTypeDimension~(dom)RatingTypeAA|(dimSeg)RiskWeightDimension~(dom)RiskWeight60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</si>
  <si>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OtherthanCommercialRealEstateExposures|(dimSeg)RatingTypeDimension~(dom)RatingTypeA|(dimSeg)RiskWeightDimension~(dom)RiskWeight100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</si>
  <si>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OtherthanCommercialRealEstateExposures|(dimSeg)RatingTypeDimension~(dom)RatingTypeBBB|(dimSeg)RiskWeightDimension~(dom)RiskWeight200Percent</t>
  </si>
  <si>
    <t xml:space="preserve">Claims on all Scheduled Banks, in the nature of equity investments in other banks, where the investing bank holds more than 10% of the issued common shares of the investee banks and aggregate of these investments, together with such investments in the insurance and other financial entities, do not exceed 10% of Common Equity of the investing bank (where these investee entities are outside the scope of regulatory consolidation)  </t>
  </si>
  <si>
    <t>(dimSeg)CreditRiskDimension~(dom)CreditRiskExposuresExcludingSecuritisation|(dimSeg)TypeOffBalanceSheetExposureDimension~(dom)NonMarketRelatedExposure|(dimSeg)ExposureTypeDimension~(dom)OffBalanceSheet|(dimSeg)NonMarketRelatedExposuresOffBalanceSheetDimension~(dom)CommitmentsCancellableDeteriorationBorrowerCreditworthiness|(dimSeg)TransactionDetailsDimension~(dom)AssetTypeTransaction</t>
  </si>
  <si>
    <t>60a</t>
  </si>
  <si>
    <t>60b</t>
  </si>
  <si>
    <t>60c</t>
  </si>
  <si>
    <t xml:space="preserve"> Additional Tier 1 capital (AT1) capital available     [43-54]</t>
  </si>
  <si>
    <t>Total Tier 2 investments in subsidiaries to be deducted from Tier 2 capital , of which</t>
  </si>
  <si>
    <t>72a</t>
  </si>
  <si>
    <t xml:space="preserve">Total Tier 2  investments  in banking subsidiaries </t>
  </si>
  <si>
    <t>72b</t>
  </si>
  <si>
    <t>Total Tier 2  investments  in insurance subsidiaries</t>
  </si>
  <si>
    <t>72c</t>
  </si>
  <si>
    <t xml:space="preserve">Total Tier 2  investments in other financial subsidiaries </t>
  </si>
  <si>
    <t>72d</t>
  </si>
  <si>
    <t xml:space="preserve">Total Tier 2  investments in non-financial subsidiaries </t>
  </si>
  <si>
    <t xml:space="preserve"> Total regulatory adjustments to Tier 2 capital (sum of items 67 to 75)</t>
  </si>
  <si>
    <t>(dimSeg)CreditRiskDimension~(dom)CreditRiskExposuresExcludingSecuritisation|(dimSeg)TypeOffBalanceSheetExposureDimension~(dom)NonMarketRelatedExposure|(dimSeg)ExposureTypeDimension~(dom)OffBalanceSheet|(dimSeg)NonMarketRelatedExposuresOffBalanceSheetDimension~(dom)OthersGuarantees|(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</si>
  <si>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OthersGuarantees</t>
  </si>
  <si>
    <t>(dimSeg)CreditRiskDimension~(dom)CreditRiskExposuresExcludingSecuritisation|(dimSeg)TypeOffBalanceSheetExposureDimension~(dom)NonMarketRelatedExposure|(dimSeg)ExposureTypeDimension~(dom)OffBalanceSheet|(dimSeg)NonMarketRelatedExposuresOffBalanceSheetDimension~(dom)UnderwritingStandbyCommitments|(dimSeg)TransactionDetailsDimension~(dom)PurposeTransaction</t>
  </si>
  <si>
    <t>(dimSeg)CreditRiskDimension~(dom)CreditRiskExposuresExcludingSecuritisation|(dimSeg)ExposureTypeDimension~(dom)OnBalanceSheet|(dimSeg)ExposureClassDimension~(dom)ClaimsCorporate|(dimSeg)DurationClaimDimension~(dom)LongTermClaims|(dimSeg)RatingTypeDimension~(dom)RatingTypeBBandBelow|(dimSeg)RiskWeightDimension~(dom)RiskWeight150Percent</t>
  </si>
  <si>
    <t>(dimSeg)CreditRiskDimension~(dom)CreditRiskExposuresExcludingSecuritisation|(dimSeg)ExposureTypeDimension~(dom)OnBalanceSheet|(dimSeg)ExposureClassDimension~(dom)ClaimsCorporate|(dimSeg)DurationClaimDimension~(dom)LongTermClaims|(dimSeg)RatingTypeDimension~(dom)RatingTypeBBB|(dimSeg)RiskWeightDimension~(dom)RiskWeight100Perc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</si>
  <si>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BBB|(dimSeg)ResidualMaturitySecurityDimension~(dom)All</t>
  </si>
  <si>
    <t>(dimSeg)CreditRiskDimension~(dom)CreditRiskExposuresExcludingSecuritisation|(dimSeg)TypeOffBalanceSheetExposureDimension~(dom)NonMarketRelatedExposure|(dimSeg)ExposureTypeDimension~(dom)OffBalanceSheet|(dimSeg)NonMarketRelatedExposuresOffBalanceSheetDimension~(dom)OthersGuarantees|(dimSeg)TransactionDetailsDimension~(dom)PurposeTransaction</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</si>
  <si>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CommercialRealEstateExposures|(dimSeg)RatingTypeDimension~(dom)RatingTypeA|(dimSeg)RiskWeightDimension~(dom)RiskWeight200Percent</t>
  </si>
  <si>
    <t>(dimSeg)CreditRiskDimension~(dom)CreditRiskExposuresExcludingSecuritisation|(dimSeg)TypeOffBalanceSheetExposureDimension~(dom)NonMarketRelatedExposure|(dimSeg)ExposureTypeDimension~(dom)OffBalanceSheet|(dimSeg)NonMarketRelatedExposuresOffBalanceSheetDimension~(dom)AcceptancesEndorsements</t>
  </si>
  <si>
    <t>(dimSeg)CreditRiskDimension~(dom)CreditRiskExposuresExcludingSecuritisation|(dimSeg)TypeOffBalanceSheetExposureDimension~(dom)NonMarketRelatedExposure|(dimSeg)ExposureTypeDimension~(dom)OffBalanceSheet|(dimSeg)NonMarketRelatedExposuresOffBalanceSheetDimension~(dom)UnderwritingStandbyCommitments|(dimSeg)TransactionDetailsDimension~(dom)CounterpartyClient</t>
  </si>
  <si>
    <t>Minority interest in the Additional Tier 1 capital instruments of the consolidated subsidiaries to be recognised</t>
  </si>
  <si>
    <t>39a</t>
  </si>
  <si>
    <t xml:space="preserve">    of which: instruments issued by subsidiaries subject to phase out from January 1, 2013</t>
  </si>
  <si>
    <t>Head Office borrowings in foreign currency for Additional Tier 1 capital (for Foreign banks)</t>
  </si>
  <si>
    <t>Directly issued Additional Tier 1 capital instruments subject to phase out from January 1, 2013</t>
  </si>
  <si>
    <t>Additional Tier 1 capital: regulatory adjustments</t>
  </si>
  <si>
    <t xml:space="preserve"> Investments in own Additional Tier 1 instruments</t>
  </si>
  <si>
    <t xml:space="preserve"> 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</si>
  <si>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</si>
  <si>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</si>
  <si>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dimSeg)CreditRiskDimension~(dom)CreditRiskExposuresExcludingSecuritisation|(dimSeg)ExposureTypeDimension~(dom)OnBalanceSheet|(dimSeg)ExposureClassDimension~(dom)ClaimsPrimaryDealers|(dimSeg)DurationClaimDimension~(dom)LongTermClaims|(dimSeg)RatingTypeDimension~(dom)RatingTypeA|(dimSeg)RiskWeightDimension~(dom)RiskWeight50Perc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</si>
  <si>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BBB|(dimSeg)ResidualMaturitySecurityDimension~(dom)All</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</si>
  <si>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BBB|(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</si>
  <si>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CorporateBonds|(dimSeg)RatingTypeDimension~(dom)UnratedType|(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</si>
  <si>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ExchangeTradedFuture|(dimSeg)InvestmentsNatureDimension~(dom)CorporateBonds|(dimSeg)RatingTypeDimension~(dom)UnratedType|(dimSeg)ResidualMaturitySecurityDimension~(dom)All</t>
  </si>
  <si>
    <t>(dimSeg)CreditRiskDimension~(dom)CreditRiskExposuresExcludingSecuritisation|(dimSeg)ExposureTypeDimension~(dom)OnBalanceSheet|(dimSeg)ExposureClassDimension~(dom)AllOtherClaimsNBFCsOtherThanAFCsIFCsIDFs|(dimSeg)RiskWeightDimension~(dom)RiskWeight100Percent</t>
  </si>
  <si>
    <t>(dimSeg)CreditRiskDimension~(dom)CreditRiskExposuresExcludingSecuritisation|(dimSeg)ExposureTypeDimension~(dom)OnBalanceSheet|(dimSeg)ExposureClassDimension~(dom)AllOtherClaimsNBFCsWhichAreAFCsIFCsIDFs|(dimSeg)DurationClaimDimension~(dom)ShortTermClaims|(dimSeg)RatingTypeDimension~(dom)UnratedType:I|RWTag</t>
  </si>
  <si>
    <t>Mkt risk Specific-CDS</t>
  </si>
  <si>
    <t>(dimSeg)InterestRateRelatedInstrumentsTypeDimension~(dom)InterestRateRelatedInstrumentsExposure|(dimSeg)RiskTypeDimension~(dom)SpecificRisk|(dimSeg)SecuritiesHoldingCategoryDimension~(dom)SecuritiesAvailableSaleTreatedasHeldBankingBooks|(dimSeg)ResidualMaturitySecurityDimension~(dom)All|(dimSeg)RatingTypeDimension~(dom)RatingTypeBB|(dimSeg)ExposureNatureDimension~(dom)Originator|(dimSeg)InvestmentsNatureDimension~(dom)SecuritisedDebtInstrumentsOtherthanCommercialRealEstateExposures|(dimSeg)InstrumentTypeDimension~(dom)InterestRateRelatedInstrument</t>
  </si>
  <si>
    <t>(dimSeg)CreditRiskDimension~(dom)CreditRiskExposuresExcludingSecuritisation|(dimSeg)ExposureTypeDimension~(dom)OnBalanceSheet|(dimSeg)ExposureClassDimension~(dom)ClaimsCorporate|(dimSeg)DurationClaimDimension~(dom)LongTermClaims|(dimSeg)RatingTypeDimension~(dom)RatingTypeAA|(dimSeg)RiskWeightDimension~(dom)RiskWeight30Percent</t>
  </si>
  <si>
    <r>
      <t xml:space="preserve">Tier 2 Debt Capital Instruments issued by the banks; </t>
    </r>
    <r>
      <rPr>
        <i/>
        <sz val="10"/>
        <color indexed="8"/>
        <rFont val="Arial Unicode MS"/>
        <family val="2"/>
      </rPr>
      <t xml:space="preserve">of which </t>
    </r>
  </si>
  <si>
    <r>
      <t xml:space="preserve">Preference Share Capital Instruments; </t>
    </r>
    <r>
      <rPr>
        <i/>
        <sz val="10"/>
        <color indexed="8"/>
        <rFont val="Arial Unicode MS"/>
        <family val="2"/>
      </rPr>
      <t xml:space="preserve">of which </t>
    </r>
  </si>
  <si>
    <r>
      <t xml:space="preserve"> Tier 2 capital before regulatory adjustments</t>
    </r>
    <r>
      <rPr>
        <b/>
        <i/>
        <sz val="10"/>
        <color indexed="8"/>
        <rFont val="Arial Unicode MS"/>
        <family val="2"/>
      </rPr>
      <t xml:space="preserve"> (sum of items 58 to 61 and items 63 to 65 for Domestic banks; sum of items 58 and 62 to 65 for foreign banks)</t>
    </r>
  </si>
  <si>
    <r>
      <t xml:space="preserve">Regulatory adjustments applied to Tier 2 capital in respect of amounts subject to Pre-Basel III treatment </t>
    </r>
    <r>
      <rPr>
        <i/>
        <sz val="10"/>
        <color indexed="8"/>
        <rFont val="Arial Unicode MS"/>
        <family val="2"/>
      </rPr>
      <t>(please specify the details in remarks column)</t>
    </r>
  </si>
  <si>
    <r>
      <t xml:space="preserve">Other eligible deductions from Tier 2 capital </t>
    </r>
    <r>
      <rPr>
        <i/>
        <sz val="10"/>
        <color indexed="8"/>
        <rFont val="Arial Unicode MS"/>
        <family val="2"/>
      </rPr>
      <t>(please specify in remarks column)</t>
    </r>
  </si>
  <si>
    <r>
      <t xml:space="preserve">Institution specific capital buffer (Common Equity Tier 1) requirement; </t>
    </r>
    <r>
      <rPr>
        <i/>
        <sz val="10"/>
        <color indexed="8"/>
        <rFont val="Arial Unicode MS"/>
        <family val="2"/>
      </rPr>
      <t>of which</t>
    </r>
  </si>
  <si>
    <r>
      <t>Any other (</t>
    </r>
    <r>
      <rPr>
        <i/>
        <sz val="10"/>
        <color indexed="8"/>
        <rFont val="Arial Unicode MS"/>
        <family val="2"/>
      </rPr>
      <t>please specify in remarks column)</t>
    </r>
  </si>
  <si>
    <r>
      <t xml:space="preserve">Institution specific Pillar 2 capital add-on requirement; </t>
    </r>
    <r>
      <rPr>
        <i/>
        <sz val="10"/>
        <color indexed="8"/>
        <rFont val="Arial Unicode MS"/>
        <family val="2"/>
      </rPr>
      <t>of which</t>
    </r>
  </si>
  <si>
    <t xml:space="preserve">Claims on all Non-Scheduled Banks, in the nature of investment in the capital instruments of banks, where the investing bank holds not more than 10% of the issued common shares of the investee banks and aggregate of these investments, together with investments in the capital instruments in Insurance and other financial  entities, do not exceed 10% of Common Equity of the investing bank (where these investee entities are outside the scope of regulatory consolidation) </t>
  </si>
  <si>
    <r>
      <t>All investment in the paid up equity of non-financial  entities (</t>
    </r>
    <r>
      <rPr>
        <b/>
        <i/>
        <sz val="10"/>
        <color indexed="8"/>
        <rFont val="Arial Unicode MS"/>
        <family val="2"/>
      </rPr>
      <t>other than subsidiaries</t>
    </r>
    <r>
      <rPr>
        <b/>
        <sz val="10"/>
        <color indexed="8"/>
        <rFont val="Arial Unicode MS"/>
        <family val="2"/>
      </rPr>
      <t xml:space="preserve">) which exceed 10% of the issued common share capital of the issuing entity or where the entity is an unconsolidated affiliate </t>
    </r>
  </si>
  <si>
    <t>(dimSeg)CreditRiskDimension~(dom)CreditRiskExposuresExcludingSecuritisation|(dimSeg)TypeOffBalanceSheetExposureDimension~(dom)MarketRelatedExposure|(dimSeg)ExposureTypeDimension~(dom)OffBalanceSheet|(dimSeg)MarketRelatedExposuresOffBalanceSheetDimension~(dom)SingleCurrencyFloatingFloatingInterestRateSwaps</t>
  </si>
  <si>
    <t>(dimSeg)CreditRiskDimension~(dom)CreditRiskExposuresExcludingSecuritisation|(dimSeg)TypeOffBalanceSheetExposureDimension~(dom)MarketRelatedExposure|(dimSeg)ExposureTypeDimension~(dom)OffBalanceSheet|(dimSeg)MarketRelatedExposuresOffBalanceSheetDimension~(dom)SingleCurrencyOtherThanFloatingFloatingInterestRateSwaps</t>
  </si>
  <si>
    <t>(dimSeg)CreditRiskDimension~(dom)CreditRiskExposuresExcludingSecuritisation|(dimSeg)TypeOffBalanceSheetExposureDimension~(dom)MarketRelatedExposure|(dimSeg)ExposureTypeDimension~(dom)OffBalanceSheet|(dimSeg)MarketRelatedExposuresOffBalanceSheetDimension~(dom)BasisSwaps</t>
  </si>
  <si>
    <t>(dimSeg)CreditRiskDimension~(dom)CreditRiskExposuresExcludingSecuritisation|(dimSeg)TypeOffBalanceSheetExposureDimension~(dom)MarketRelatedExposure|(dimSeg)ExposureTypeDimension~(dom)OffBalanceSheet|(dimSeg)MarketRelatedExposuresOffBalanceSheetDimension~(dom)OtherInterestRateContracts</t>
  </si>
  <si>
    <t>(dimSeg)CreditRiskDimension~(dom)CreditRiskExposuresExcludingSecuritisation|(dimSeg)TypeOffBalanceSheetExposureDimension~(dom)MarketRelatedExposure|(dimSeg)ExposureTypeDimension~(dom)OffBalanceSheet|(dimSeg)MarketRelatedExposuresOffBalanceSheetDimension~(dom)InterestRateContracts</t>
  </si>
  <si>
    <t>(dimSeg)CreditRiskDimension~(dom)CreditRiskExposuresExcludingSecuritisation|(dimSeg)TypeOffBalanceSheetExposureDimension~(dom)MarketRelatedExposure|(dimSeg)ExposureTypeDimension~(dom)OffBalanceSheet</t>
  </si>
  <si>
    <t>(dimSeg)CreditRiskDimension~(dom)CreditRiskExposuresExcludingSecuritisation|(dimSeg)ExposureTypeDimension~(dom)OffBalanceSheet</t>
  </si>
  <si>
    <t>(dimSeg)CreditRiskDimension~(dom)CreditRiskFailedTransactions</t>
  </si>
  <si>
    <t>(dimSeg)CreditRiskDimension~(dom)CreditRiskforSecuritisationExposures</t>
  </si>
  <si>
    <t>(dimSeg)CreditRiskDimension~(dom)CreditRiskforCounterpartyExposures</t>
  </si>
  <si>
    <t>(dimSeg)CreditRiskDimension~(dom)CreditRiskExposuresExcludingSecuritisation|(dimSeg)TypeOffBalanceSheetExposureDimension~(dom)NonMarketRelatedExposure|(dimSeg)ExposureTypeDimension~(dom)OffBalanceSheet|(dimSeg)NonMarketRelatedExposuresOffBalanceSheetDimension~(dom)ConditionalTakeoutFinance|(dimSeg)TransactionDetailsDimension~(dom)PurposeTransaction</t>
  </si>
  <si>
    <t>(dimSeg)CreditRiskDimension~(dom)CreditRiskExposuresExcludingSecuritisation|(dimSeg)TypeOffBalanceSheetExposureDimension~(dom)MarketRelatedExposure|(dimSeg)ExposureTypeDimension~(dom)OffBalanceSheet|(dimSeg)MarketRelatedExposuresOffBalanceSheetDimension~(dom)ForwardForexContractsExcludingGold</t>
  </si>
  <si>
    <t>(dimSeg)CreditRiskDimension~(dom)CreditRiskExposuresExcludingSecuritisation|(dimSeg)TypeOffBalanceSheetExposureDimension~(dom)NonMarketRelatedExposure|(dimSeg)ExposureTypeDimension~(dom)OffBalanceSheet|(dimSeg)NonMarketRelatedExposuresOffBalanceSheetDimension~(dom)ConditionalTakeoutFinance|(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</si>
  <si>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ConditionalTakeoutFinance</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</si>
  <si>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BB|(dimSeg)ResidualMaturitySecurityDimension~(dom)All|(dimSeg)ExposureNatureDimension~(dom)OtherthanOriginator</t>
  </si>
  <si>
    <t>(dimSeg)CreditRiskDimension~(dom)CreditRiskExposuresExcludingSecuritisation|(dimSeg)ExposureTypeDimension~(dom)OnBalanceSheet|(dimSeg)ExposureClassDimension~(dom)ClaimsPrimaryDealers|(dimSeg)DurationClaimDimension~(dom)LongTermClaims|(dimSeg)RatingTypeDimension~(dom)RatingTypeBBB|(dimSeg)RiskWeightDimension~(dom)RiskWeight100Percent</t>
  </si>
  <si>
    <t>(dimSeg)RiskTypeDimension~(dom)SpecificRisk|(dimSeg)SecuritiesHoldingCategoryDimension~(dom)SecuritiesHeldTrade|(dimSeg)InstrumentTypeDimension~(dom)InterestRateRelatedInstrument|(dimSeg)InterestRateRelatedInstrumentsTypeDimension~(dom)DerivativesOptions|(dimSeg)InvestmentsNatureDimension~(dom)CorporateBonds|(dimSeg)RatingTypeDimension~(dom)RatingTypeBBandBelow|(dimSeg)ResidualMaturitySecurityDimension~(dom)All</t>
  </si>
  <si>
    <t>(dimSeg)RiskWeightDimension~(dom)RiskWeight40Percent</t>
  </si>
  <si>
    <t>(dimSeg)RiskWeightDimension~(dom)RiskWeight60Percent</t>
  </si>
  <si>
    <t>(dimSeg)RiskWeightDimension~(dom)RiskWeight300Percent</t>
  </si>
  <si>
    <t>(dimSeg)RiskWeightDimension~(dom)RiskWeight450Percent</t>
  </si>
  <si>
    <t>(dimSeg)RiskWeightDimension~(dom)RiskWeight650Percent</t>
  </si>
  <si>
    <t>(dimSeg)CreditRiskDimension~(dom)CreditRiskExposuresExcludingSecuritisation|(dimSeg)TypeOffBalanceSheetExposureDimension~(dom)MarketRelatedExposure|(dimSeg)ExposureTypeDimension~(dom)OffBalanceSheet|(dimSeg)MarketRelatedExposuresOffBalanceSheetDimension~(dom)InterestRateFutures</t>
  </si>
  <si>
    <t>If five business days after the second contractuaal payment / delivery date, the second leg has not yet effectively taken place</t>
  </si>
  <si>
    <t>Applicable minimum Common Equity + CCB = 75% and &lt; 100% of applicable CCB</t>
  </si>
  <si>
    <t>Applicable minimum Common Equity + CCB =50% and &lt; 75% of applicable CCB</t>
  </si>
  <si>
    <t>Applicable minimum Common Equity + CCB =0% and &lt; 50% of applicable CCB</t>
  </si>
  <si>
    <t>Minimum Common Equity Tier I capital less than applicable minimum</t>
  </si>
  <si>
    <t xml:space="preserve">All other claims on bonds issued by scheduled banks with </t>
  </si>
  <si>
    <t xml:space="preserve"> BB (by the Originator)</t>
  </si>
  <si>
    <t xml:space="preserve"> B and below or unrated</t>
  </si>
  <si>
    <t>Corporate Bonds, Securitised &amp; Re-securitised Debt Instruments  and Investments in capital instruments (other than common equity) issued by financial entities other than banks</t>
  </si>
  <si>
    <t>(dimSeg)RiskTypeDimension~(dom)SpecificRisk|(dimSeg)SecuritiesHoldingCategoryDimension~(dom)SecuritiesHeldTrade|(dimSeg)InstrumentTypeDimension~(dom)InterestRateRelatedInstrument|(dimSeg)InterestRateRelatedInstrumentsTypeDimension~(dom)OTCForward|(dimSeg)InvestmentsNatureDimension~(dom)CorporateBonds|(dimSeg)RatingTypeDimension~(dom)RatingTypeBBandBelow|(dimSeg)ResidualMaturitySecurityDimension~(dom)All</t>
  </si>
  <si>
    <t>CR On BS excl. Sec. (S)</t>
  </si>
  <si>
    <t>(dimSeg)CreditRiskDimension~(dom)CreditRiskExposuresExcludingSecuritisation|(dimSeg)ExposureTypeDimension~(dom)OnBalanceSheet|(dimSeg)ExposureClassDimension~(dom)ClaimsDomesticPublicSectorEntities|(dimSeg)DurationClaimDimension~(dom)LongTermClaims|(dimSeg)RatingTypeDimension~(dom)RatingTypeAAA|(dimSeg)RiskWeightDimension~(dom)RiskWeight20Percent</t>
  </si>
  <si>
    <t>NetTierIICapital</t>
  </si>
  <si>
    <t>(dimSeg)CreditRiskDimension~(dom)CreditRiskExposuresExcludingSecuritisation|(dimSeg)ExposureTypeDimension~(dom)OnBalanceSheet</t>
  </si>
  <si>
    <t>(dimSeg)CreditRiskDimension~(dom)CreditRiskExposuresExcludingSecuritisation|(dimSeg)ExposureTypeDimension~(dom)OnBalanceSheet|(dimSeg)ExposureClassDimension~(dom)ClaimsDomesticPublicSectorEntities|(dimSeg)DurationClaimDimension~(dom)LongTermClaims|(dimSeg)RatingTypeDimension~(dom)RatingTypeBBB|(dimSeg)RiskWeightDimension~(dom)RiskWeight100Percent</t>
  </si>
  <si>
    <t>(dimSeg)CreditRiskDimension~(dom)CreditRiskFailedTransactions|(dimSeg)ExposureTypeDimension~(dom)OffBalanceSheet|(dimSeg)TransactionClassDimension~(dom)DVPSecuritiesTransactions</t>
  </si>
  <si>
    <t>Total Risk Adjusted Value</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</si>
  <si>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AboveTenPercentInvestingBankCapitalFunds|(dimSeg)CapitalAdequacyRatioBanksDimension~(dom)SixPercentandAboveLessthanNinePercent|(dimSeg)RiskWeightDimension~(dom)RiskWeight150Percent</t>
  </si>
  <si>
    <t>(dimSeg)CreditRiskDimension~(dom)CreditRiskExposuresExcludingSecuritisation|(dimSeg)TypeOffBalanceSheetExposureDimension~(dom)NonMarketRelatedExposure|(dimSeg)ExposureTypeDimension~(dom)OffBalanceSheet|(dimSeg)NonMarketRelatedExposuresOffBalanceSheetDimension~(dom)UnderwritingStandbyCommitments|(dimSeg)TransactionDetailsDimension~(dom)AssetTypeTransaction</t>
  </si>
  <si>
    <t>(dimSeg)CreditRiskDimension~(dom)CreditRiskExposuresExcludingSecuritisation|(dimSeg)ExposureTypeDimension~(dom)OnBalanceSheet|(dimSeg)ExposureClassDimension~(dom)ClaimsDomesticPublicSectorEntities|(dimSeg)DurationClaimDimension~(dom)LongTermClaims|(dimSeg)RatingTypeDimension~(dom)RatingTypeAA|(dimSeg)RiskWeightDimension~(dom)RiskWeight30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</si>
  <si>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OtherthanCommercialRealEstateExposures|(dimSeg)RatingTypeDimension~(dom)RatingTypeBB|(dimSeg)RiskWeightDimension~(dom)RiskWeight650Percent</t>
  </si>
  <si>
    <t>(dimSeg)CreditRiskDimension~(dom)CreditRiskforReSecuritisationExposures|(dimSeg)ExposureTypeDimension~(dom)OffBalanceSheet|(dimSeg)ReSecuritisedExposureNatureDimension~(dom)OtherthanOriginator|(dimSeg)ExposureClassDimension~(dom)UndrawnPortionOfEligibleLiquidityFacilitiesReSecuritisationExposures|(dimSeg)CollateralNatureDimension~(dom)BackedOtherthanCommercialRealEstateExposures</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</si>
  <si>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OtherthanCommercialRealEstateExposures|(dimSeg)RatingTypeDimension~(dom)RatingTypeBBB|(dimSeg)RiskWeightDimension~(dom)RiskWeight200Percent</t>
  </si>
  <si>
    <t>(dimSeg)CreditRiskDimension~(dom)CreditRiskforReSecuritisationExposures|(dimSeg)ExposureTypeDimension~(dom)OnBalanceSheet|(dimSeg)ReSecuritisedExposureNatureDimension~(dom)Originator|(dimSeg)ExposureClassDimension~(dom)DrawnPortionOfEligibleLiquidityFacilitiesReSecuritisationExposures|(dimSeg)CollateralNatureDimension~(dom)BackedOtherthanCommercialRealEstateExposures</t>
  </si>
  <si>
    <t>(dimSeg)CreditRiskDimension~(dom)CreditRiskExposuresExcludingSecuritisation|(dimSeg)ExposureTypeDimension~(dom)OnBalanceSheet|(dimSeg)ExposureClassDimension~(dom)ClaimsForeignPublicSectorEntities|(dimSeg)RatingTypeDimension~(dom)RatingTypeA|(dimSeg)RiskWeightDimension~(dom)RiskWeight50Percent</t>
  </si>
  <si>
    <t>(dimSeg)CreditRiskDimension~(dom)CreditRiskExposuresExcludingSecuritisation|(dimSeg)ExposureTypeDimension~(dom)OnBalanceSheet|(dimSeg)ExposureClassDimension~(dom)ClaimsForeignPublicSectorEntities|(dimSeg)RatingTypeDimension~(dom)RatingTypeAAAtoAA|(dimSeg)RiskWeightDimension~(dom)RiskWeight20Percent</t>
  </si>
  <si>
    <t>(dimSeg)CreditRiskDimension~(dom)CreditRiskExposuresExcludingSecuritisation|(dimSeg)TypeOffBalanceSheetExposureDimension~(dom)NonMarketRelatedExposure|(dimSeg)ExposureTypeDimension~(dom)OffBalanceSheet|(dimSeg)NonMarketRelatedExposuresOffBalanceSheetDimension~(dom)CommitmentsCancellableDeteriorationBorrowerCreditworthiness|(dimSeg)TransactionDetailsDimension~(dom)CounterpartyClient</t>
  </si>
  <si>
    <t>(dimSeg)CreditRiskDimension~(dom)CreditRiskExposuresExcludingSecuritisation|(dimSeg)TypeOffBalanceSheetExposureDimension~(dom)MarketRelatedExposure|(dimSeg)ExposureTypeDimension~(dom)OffBalanceSheet|(dimSeg)MarketRelatedExposuresOffBalanceSheetDimension~(dom)CurrencyFutures</t>
  </si>
  <si>
    <t>(dimSeg)CreditRiskDimension~(dom)CreditRiskExposuresExcludingSecuritisation|(dimSeg)TypeOffBalanceSheetExposureDimension~(dom)MarketRelatedExposure|(dimSeg)ExposureTypeDimension~(dom)OffBalanceSheet|(dimSeg)MarketRelatedExposuresOffBalanceSheetDimension~(dom)CurrencyOptions</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</si>
  <si>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CommercialRealEstateExposures|(dimSeg)RatingTypeDimension~(dom)RatingTypeAA|(dimSeg)RiskWeightDimension~(dom)RiskWeight200Percent</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</si>
  <si>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CommercialRealEstateExposures|(dimSeg)RatingTypeDimension~(dom)RatingTypeA|(dimSeg)RiskWeightDimension~(dom)RiskWeight200Percent</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</si>
  <si>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BB|(dimSeg)ResidualMaturitySecurityDimension~(dom)All|(dimSeg)ExposureNatureDimension~(dom)OtherthanOriginator</t>
  </si>
  <si>
    <t>(dimSeg)InvestmentsNatureDimension~(dom)InvestmentsInCapitalInstrumentsOtherThanCommonEquityIssuedByFinancialEntitiesOtherThanBanks|(dimSeg)ResidualMaturitySecurityDimension~(dom)LessthanEqualSixMonths|(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</si>
  <si>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RiskTypeDimension~(dom)SpecificRisk|(dimSeg)SecuritiesHoldingCategoryDimension~(dom)SecuritiesAvailableSaleTreatedasHeldTradingBooks|(dimSeg)InstrumentTypeDimension~(dom)InterestRateRelatedInstrument|(dimSeg)InterestRateRelatedInstrumentsTypeDimension~(dom)DerivativesOptions|(dimSeg)InvestmentsNatureDimension~(dom)CorporateBonds|(dimSeg)RatingTypeDimension~(dom)RatingTypeBBandBelow|(dimSeg)ResidualMaturitySecurityDimension~(dom)All</t>
  </si>
  <si>
    <t>BB &amp; below</t>
  </si>
  <si>
    <t>(dimSeg)CreditRiskDimension~(dom)CreditRiskExposuresExcludingSecuritisation|(dimSeg)ExposureTypeDimension~(dom)OnBalanceSheet|(dimSeg)ExposureClassDimension~(dom)ClaimsDomesticPublicSectorEntities|(dimSeg)DurationClaimDimension~(dom)ShortTermClaims|(dimSeg)RatingTypeDimension~(dom)A1Plus|(dimSeg)RiskWeightDimension~(dom)RiskWeight20Percent</t>
  </si>
  <si>
    <t>(dimSeg)CreditRiskDimension~(dom)CreditRiskExposuresExcludingSecuritisation|(dimSeg)ExposureTypeDimension~(dom)OnBalanceSheet|(dimSeg)ExposureClassDimension~(dom)ClaimsDomesticPublicSectorEntities|(dimSeg)DurationClaimDimension~(dom)ShortTermClaims|(dimSeg)RatingTypeDimension~(dom)A1|(dimSeg)RiskWeightDimension~(dom)RiskWeight30Percent</t>
  </si>
  <si>
    <t>(dimSeg)CreditRiskDimension~(dom)CreditRiskExposuresExcludingSecuritisation|(dimSeg)ExposureTypeDimension~(dom)OnBalanceSheet|(dimSeg)ExposureClassDimension~(dom)ClaimsDomesticPublicSectorEntities|(dimSeg)DurationClaimDimension~(dom)ShortTermClaims|(dimSeg)RatingTypeDimension~(dom)A2|(dimSeg)RiskWeightDimension~(dom)RiskWeight50Percent</t>
  </si>
  <si>
    <t>(dimSeg)CreditRiskDimension~(dom)CreditRiskExposuresExcludingSecuritisation|(dimSeg)ExposureTypeDimension~(dom)OnBalanceSheet|(dimSeg)ExposureClassDimension~(dom)ClaimsDomesticPublicSectorEntities|(dimSeg)DurationClaimDimension~(dom)ShortTermClaims|(dimSeg)RatingTypeDimension~(dom)A3|(dimSeg)RiskWeightDimension~(dom)RiskWeight100Percent</t>
  </si>
  <si>
    <t>(dimSeg)CreditRiskDimension~(dom)CreditRiskExposuresExcludingSecuritisation|(dimSeg)TypeOffBalanceSheetExposureDimension~(dom)NonMarketRelatedExposure|(dimSeg)ExposureTypeDimension~(dom)OffBalanceSheet|(dimSeg)NonMarketRelatedExposuresOffBalanceSheetDimension~(dom)LCClean|(dimSeg)TransactionDetailsDimension~(dom)PurposeTransaction</t>
  </si>
  <si>
    <t>(dimSeg)CreditRiskDimension~(dom)CreditRiskExposuresExcludingSecuritisation|(dimSeg)TypeOffBalanceSheetExposureDimension~(dom)NonMarketRelatedExposure|(dimSeg)ExposureTypeDimension~(dom)OffBalanceSheet|(dimSeg)NonMarketRelatedExposuresOffBalanceSheetDimension~(dom)UndrawnCommittedCreditLines|(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</si>
  <si>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UndrawnCommittedCreditLines</t>
  </si>
  <si>
    <t>(dimSeg)CreditRiskDimension~(dom)CreditRiskExposuresExcludingSecuritisation|(dimSeg)ExposureTypeDimension~(dom)OnBalanceSheet|(dimSeg)ExposureClassDimension~(dom)ClaimsDomesticPublicSectorEntities|(dimSeg)DurationClaimDimension~(dom)ShortTermClaims|(dimSeg)RatingTypeDimension~(dom)A4AndD|(dimSeg)RiskWeightDimension~(dom)RiskWeight150Percent</t>
  </si>
  <si>
    <t>(dimSeg)CreditRiskDimension~(dom)CreditRiskExposuresExcludingSecuritisation|(dimSeg)ExposureTypeDimension~(dom)OnBalanceSheet|(dimSeg)ExposureClassDimension~(dom)ClaimsPrimaryDealers|(dimSeg)DurationClaimDimension~(dom)ShortTermClaims|(dimSeg)RatingTypeDimension~(dom)A1Plus|(dimSeg)RiskWeightDimension~(dom)RiskWeight20Percent</t>
  </si>
  <si>
    <t>(dimSeg)CreditRiskDimension~(dom)CreditRiskExposuresExcludingSecuritisation|(dimSeg)ExposureTypeDimension~(dom)OnBalanceSheet|(dimSeg)ExposureClassDimension~(dom)ClaimsPrimaryDealers|(dimSeg)DurationClaimDimension~(dom)ShortTermClaims|(dimSeg)RatingTypeDimension~(dom)A1|(dimSeg)RiskWeightDimension~(dom)RiskWeight30Percent</t>
  </si>
  <si>
    <t>(dimSeg)InterestRateRelatedInstrumentsTypeDimension~(dom)InterestRateRelatedInstrumentsExposure|(dimSeg)RiskTypeDimension~(dom)SpecificRisk|(dimSeg)SecuritiesHoldingCategoryDimension~(dom)SecuritiesAvailableSaleTreatedasHeldTradingBooks|(dimSeg)ResidualMaturitySecurityDimension~(dom)All|(dimSeg)RatingTypeDimension~(dom)RatingTypeBandBelowOrUnrated|(dimSeg)ExposureNatureDimension~(dom)Originator|(dimSeg)InvestmentsNatureDimension~(dom)ReSecuritisedDebtInstrumentsCommercialRealEstateExposures|(dimSeg)InstrumentTypeDimension~(dom)InterestRateRelatedInstrument</t>
  </si>
  <si>
    <t>Interest free funds remitted from abroad for acquisition of property and held in a separate account ( for Foreign banks)</t>
  </si>
  <si>
    <t>Any other instrument permitted by RBI (please specify under remarks column)</t>
  </si>
  <si>
    <t>Regulatory adjustments/deductions applied on Common Equity</t>
  </si>
  <si>
    <t xml:space="preserve"> Intangibles</t>
  </si>
  <si>
    <t xml:space="preserve"> Cash-flow hedge reserve</t>
  </si>
  <si>
    <t xml:space="preserve"> Securitisation gain on sale</t>
  </si>
  <si>
    <t>Defined-benefit pension fund net assets</t>
  </si>
  <si>
    <t>(dimSeg)RiskTypeDimension~(dom)SpecificRisk|(dimSeg)SecuritiesHoldingCategoryDimension~(dom)SecuritiesAvailableSaleTreatedasHeldTradingBooks|(dimSeg)InstrumentTypeDimension~(dom)InterestRateRelatedInstrument|(dimSeg)InterestRateRelatedInstrumentsTypeDimension~(dom)OTCForward|(dimSeg)InvestmentsNatureDimension~(dom)CorporateBonds|(dimSeg)RatingTypeDimension~(dom)UnratedType|(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</si>
  <si>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DerivativesOptions|(dimSeg)InvestmentsNatureDimension~(dom)CorporateBonds|(dimSeg)RatingTypeDimension~(dom)UnratedType|(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</si>
  <si>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CorporateBonds|(dimSeg)RatingTypeDimension~(dom)UnratedType|(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</si>
  <si>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ExchangeTradedFuture|(dimSeg)InvestmentsNatureDimension~(dom)CorporateBonds|(dimSeg)RatingTypeDimension~(dom)UnratedType|(dimSeg)ResidualMaturitySecurityDimension~(dom)All</t>
  </si>
  <si>
    <t>(dimSeg)RiskTypeDimension~(dom)SpecificRisk|(dimSeg)InstrumentTypeDimension~(dom)CreditDefaultSwaps|(dimSeg)ExposureClassDimension~(dom)ExposureToEntitiesOtherThanCommercialRealEstateCompaniesNBFCNDSI|(dimSeg)ExposurePeriod~(dom)After90Days|(dimSeg)RatingTypeDimension~(dom)RatingTypeAA</t>
  </si>
  <si>
    <t>(dimSeg)CreditRiskDimension~(dom)CreditRiskExposuresExcludingSecuritisation|(dimSeg)TypeOffBalanceSheetExposureDimension~(dom)NonMarketRelatedExposure|(dimSeg)ExposureTypeDimension~(dom)OffBalanceSheet|(dimSeg)NonMarketRelatedExposuresOffBalanceSheetDimension~(dom)UnconditionalTakeoutFinance|(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</si>
  <si>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UnconditionalTakeoutFinance</t>
  </si>
  <si>
    <t>(dimSeg)CreditRiskDimension~(dom)CreditRiskExposuresExcludingSecuritisation|(dimSeg)ExposureTypeDimension~(dom)OnBalanceSheet|(dimSeg)ExposureClassDimension~(dom)ClaimsPrimaryDealers|(dimSeg)DurationClaimDimension~(dom)ShortTermClaims|(dimSeg)RatingTypeDimension~(dom)UnratedType|(dimSeg)RiskWeightDimension~(dom)RiskWeight100Percent</t>
  </si>
  <si>
    <t>(dimSeg)CreditRiskDimension~(dom)CreditRiskExposuresExcludingSecuritisation|(dimSeg)ExposureTypeDimension~(dom)OnBalanceSheet|(dimSeg)ExposureClassDimension~(dom)ClaimsDomesticPublicSectorEntities|(dimSeg)DurationClaimDimension~(dom)LongTermClaims|(dimSeg)RatingTypeDimension~(dom)UnratedType|(dimSeg)RiskWeightDimension~(dom)RiskWeight100Perc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</si>
  <si>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ReSecuritisedDebtInstrumentsCommercialRealEstateExposures|(dimSeg)RatingTypeDimension~(dom)RatingTypeBB|(dimSeg)ResidualMaturitySecurityDimension~(dom)All|(dimSeg)ExposureNatureDimension~(dom)OtherthanOriginator</t>
  </si>
  <si>
    <t>(dimSeg)InterestRateRelatedInstrumentsTypeDimension~(dom)InterestRateRelatedInstrumentsExposure|(dimSeg)RiskTypeDimension~(dom)SpecificRisk|(dimSeg)SecuritiesHoldingCategoryDimension~(dom)SecuritiesAvailableSaleTreatedasHeldTradingBooks|(dimSeg)ResidualMaturitySecurityDimension~(dom)All|(dimSeg)RatingTypeDimension~(dom)RatingTypeBB|(dimSeg)ExposureNatureDimension~(dom)Originator|(dimSeg)InvestmentsNatureDimension~(dom)ReSecuritisedDebtInstrumentsCommercialRealEstateExposures|(dimSeg)InstrumentTypeDimension~(dom)InterestRateRelatedInstrum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</si>
  <si>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CorporateBonds|(dimSeg)RatingTypeDimension~(dom)RatingTypeBBandBelow|(dimSeg)ResidualMaturitySecurityDimension~(dom)All</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</si>
  <si>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ecuritisedDebtInstrumentsCommercialRealEstateExposures|(dimSeg)RatingTypeDimension~(dom)RatingTypeAAAtoBBB|(dimSeg)ResidualMaturitySecurityDimension~(dom)All</t>
  </si>
  <si>
    <t>Select rating as per CCP</t>
  </si>
  <si>
    <t>Additional risk weights as suggested by host supervisors  not captured elsewhere in the template</t>
  </si>
  <si>
    <r>
      <t>Additional risk weights not captured elsewhere above in the template (</t>
    </r>
    <r>
      <rPr>
        <b/>
        <i/>
        <sz val="11"/>
        <color indexed="8"/>
        <rFont val="Calibri"/>
        <family val="2"/>
      </rPr>
      <t>please specify each of such items</t>
    </r>
    <r>
      <rPr>
        <b/>
        <sz val="11"/>
        <color indexed="8"/>
        <rFont val="Calibri"/>
        <family val="2"/>
      </rPr>
      <t>)</t>
    </r>
  </si>
  <si>
    <t>P</t>
  </si>
  <si>
    <t>CCR-CDS</t>
  </si>
  <si>
    <t>(dimSeg)CreditRiskDimension~(dom)CreditRiskExposuresExcludingSecuritisation|(dimSeg)ExposureTypeDimension~(dom)OnBalanceSheet|(dimSeg)ExposureClassDimension~(dom)ClaimsSecuredResidentialProperty|(dimSeg)ProvisionsNPADimension~(dom)AtLeastTwentyPercentLessthanFiftyPercent|(dimSeg)RiskWeightDimension~(dom)RiskWeight75Percent</t>
  </si>
  <si>
    <t>(dimSeg)CreditRiskDimension~(dom)CreditRiskExposuresExcludingSecuritisation|(dimSeg)ExposureTypeDimension~(dom)OnBalanceSheet|(dimSeg)ExposureClassDimension~(dom)ClaimsSecuredResidentialProperty|(dimSeg)ProvisionsNPADimension~(dom)LessthanTwentyPercent|(dimSeg)RiskWeightDimension~(dom)RiskWeight100Percent</t>
  </si>
  <si>
    <t>Single Currency Other than Floating/Floating Interest Rate Swaps</t>
  </si>
  <si>
    <t>E</t>
  </si>
  <si>
    <t>Single Currency Floating/Floating Interest Rate Swaps</t>
  </si>
  <si>
    <t>Bank Code</t>
  </si>
  <si>
    <t>Unrated standard / performing / restructured / rescheduled claims above the threshold limit</t>
  </si>
  <si>
    <t>As  other-than-originator</t>
  </si>
  <si>
    <t>(dimSeg)CreditRiskDimension~(dom)CreditRiskExposuresExcludingSecuritisation|(dimSeg)TypeOffBalanceSheetExposureDimension~(dom)NonMarketRelatedExposure|(dimSeg)ExposureTypeDimension~(dom)OffBalanceSheet|(dimSeg)NonMarketRelatedExposuresOffBalanceSheetDimension~(dom)UnconditionalTakeoutFinance|(dimSeg)TransactionDetailsDimension~(dom)PurposeTransaction</t>
  </si>
  <si>
    <t>(dimSeg)CreditRiskDimension~(dom)CreditRiskExposuresExcludingSecuritisation|(dimSeg)TypeOffBalanceSheetExposureDimension~(dom)NonMarketRelatedExposure|(dimSeg)ExposureTypeDimension~(dom)OffBalanceSheet|(dimSeg)NonMarketRelatedExposuresOffBalanceSheetDimension~(dom)LCDocumentary|(dimSeg)TransactionDetailsDimension~(dom)CounterpartyCli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</si>
  <si>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AAA|(dimSeg)ResidualMaturitySecurityDimension~(dom)All</t>
  </si>
  <si>
    <t>Specific Risk for securities held under AFS Category computed notionally by treating these securities as held under HFT category</t>
  </si>
  <si>
    <t>Alternative total capital charge for the AFS Category computed notionally by treating them as held in the banking book</t>
  </si>
  <si>
    <t>Alternative Capital Charge for Market Risk (I + II )</t>
  </si>
  <si>
    <t>Restructured housing loans</t>
  </si>
  <si>
    <t>(dimSeg)CreditRiskDimension~(dom)CreditRiskExposuresExcludingSecuritisation|(dimSeg)TypeOffBalanceSheetExposureDimension~(dom)NonMarketRelatedExposure|(dimSeg)ExposureTypeDimension~(dom)OffBalanceSheet|(dimSeg)NonMarketRelatedExposuresOffBalanceSheetDimension~(dom)FinancialGuarantees|(dimSeg)TransactionDetailsDimension~(dom)CounterpartyClient</t>
  </si>
  <si>
    <t>(dimSeg)CreditRiskDimension~(dom)CreditRiskExposuresExcludingSecuritisation|(dimSeg)TypeOffBalanceSheetExposureDimension~(dom)NonMarketRelatedExposure|(dimSeg)ExposureTypeDimension~(dom)OffBalanceSheet|(dimSeg)NonMarketRelatedExposuresOffBalanceSheetDimension~(dom)FinancialGuarantees|(dimSeg)TransactionDetailsDimension~(dom)PurposeTransaction</t>
  </si>
  <si>
    <t>Adj. value of credit risk mitigants / Provisions held for CVA losses</t>
  </si>
  <si>
    <t>CVA risk capital charge</t>
  </si>
  <si>
    <t>(dimSeg)CreditRiskDimension~(dom)CreditRiskExposuresExcludingSecuritisation|(dimSeg)TypeOffBalanceSheetExposureDimension~(dom)NonMarketRelatedExposure|(dimSeg)ExposureTypeDimension~(dom)OffBalanceSheet|(dimSeg)NonMarketRelatedExposuresOffBalanceSheetDimension~(dom)AcceptancesEndorsements|(dimSeg)TransactionDetailsDimension~(dom)CounterpartyClient</t>
  </si>
  <si>
    <t>(dimSeg)CreditRiskDimension~(dom)CreditRiskExposuresExcludingSecuritisation|(dimSeg)TypeOffBalanceSheetExposureDimension~(dom)NonMarketRelatedExposure|(dimSeg)ExposureTypeDimension~(dom)OffBalanceSheet|(dimSeg)NonMarketRelatedExposuresOffBalanceSheetDimension~(dom)AcceptancesEndorsements|(dimSeg)TransactionDetailsDimension~(dom)PurposeTransaction</t>
  </si>
  <si>
    <t>(dimSeg)CreditRiskDimension~(dom)CreditRiskExposuresExcludingSecuritisation|(dimSeg)TypeOffBalanceSheetExposureDimension~(dom)NonMarketRelatedExposure|(dimSeg)ExposureTypeDimension~(dom)OffBalanceSheet|(dimSeg)NonMarketRelatedExposuresOffBalanceSheetDimension~(dom)AcceptancesEndorsements|(dimSeg)TransactionDetailsDimension~(dom)AssetTypeTransaction</t>
  </si>
  <si>
    <t>(dimSeg)RiskTypeDimension~(dom)SpecificRisk|(dimSeg)SecuritiesHoldingCategoryDimension~(dom)SecuritiesHeldTrade|(dimSeg)InstrumentTypeDimension~(dom)InterestRateRelatedInstrument|(dimSeg)InterestRateRelatedInstrumentsTypeDimension~(dom)OTCForward|(dimSeg)InvestmentsNatureDimension~(dom)CorporateBonds|(dimSeg)RatingTypeDimension~(dom)UnratedType|(dimSeg)ResidualMaturitySecurityDimension~(dom)All</t>
  </si>
  <si>
    <t>(dimSeg)RiskTypeDimension~(dom)SpecificRisk|(dimSeg)SecuritiesHoldingCategoryDimension~(dom)SecuritiesHeldTrade|(dimSeg)InstrumentTypeDimension~(dom)InterestRateRelatedInstrument|(dimSeg)InterestRateRelatedInstrumentsTypeDimension~(dom)DerivativesOptions|(dimSeg)InvestmentsNatureDimension~(dom)CorporateBonds|(dimSeg)RatingTypeDimension~(dom)UnratedType|(dimSeg)ResidualMaturitySecurityDimension~(dom)All</t>
  </si>
  <si>
    <t>(dimSeg)NatureOfCreditDefaultSwapsTransactions~(dom)TransactionsInCreditDefaultSwaps|(dimSeg)CreditRiskDimension~(dom)CreditRiskforCounterpartyExposuresInCreditDefaultSwaps</t>
  </si>
  <si>
    <t>(dimSeg)CreditRiskDimension~(dom)CreditRiskforCounterpartyExposuresInCreditDefaultSwaps</t>
  </si>
  <si>
    <t>(dimSeg)InterestRateRelatedInstrumentsTypeDimension~(dom)InterestRateRelatedInstrumentsExposure|(dimSeg)RiskTypeDimension~(dom)SpecificRisk|(dimSeg)SecuritiesHoldingCategoryDimension~(dom)SecuritiesAvailableSaleTreatedasHeldBankingBooks|(dimSeg)ResidualMaturitySecurityDimension~(dom)All|(dimSeg)RatingTypeDimension~(dom)RatingTypeBandBelowOrUnrated|(dimSeg)ExposureNatureDimension~(dom)Originator|(dimSeg)InvestmentsNatureDimension~(dom)ReSecuritisedDebtInstrumentsCommercialRealEstateExposures|(dimSeg)InstrumentTypeDimension~(dom)InterestRateRelatedInstrument</t>
  </si>
  <si>
    <t>(dimSeg)CreditRiskDimension~(dom)CreditRiskExposuresExcludingSecuritisation|(dimSeg)ExposureTypeDimension~(dom)OnBalanceSheet|(dimSeg)ExposureClassDimension~(dom)ClaimsPrimaryDealers|(dimSeg)DurationClaimDimension~(dom)LongTermClaims|(dimSeg)RatingTypeDimension~(dom)RatingTypeBBandBelow|(dimSeg)RiskWeightDimension~(dom)RiskWeight150Perc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</si>
  <si>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ReSecuritisedDebtInstrumentsCommercialRealEstateExposures|(dimSeg)RatingTypeDimension~(dom)RatingTypeAAAtoBBB|(dimSeg)ResidualMaturitySecurityDimension~(dom)All</t>
  </si>
  <si>
    <r>
      <t>Note</t>
    </r>
    <r>
      <rPr>
        <sz val="10"/>
        <color indexed="60"/>
        <rFont val="Arial Unicode MS"/>
        <family val="2"/>
      </rPr>
      <t>: The risk weight applicable to the counterparty or to the purpose for which the bank has extended finance or the type of asset, whichever is higher should be reported.</t>
    </r>
  </si>
  <si>
    <t>Specific Risk for securities held under HFT Category</t>
  </si>
  <si>
    <t>Additional Tier 1 capital (AT1) : instruments</t>
  </si>
  <si>
    <t>Perpetual Non-Cumulative Preference Shares (PNCPS)</t>
  </si>
  <si>
    <t>37a</t>
  </si>
  <si>
    <t>37b</t>
  </si>
  <si>
    <t xml:space="preserve">Denominated in foreign currency </t>
  </si>
  <si>
    <t>Stock surplus (share premium) relating to Additional Tier 1 capital instruments</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</si>
  <si>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ecuritisedDebtInstrumentsCommercialRealEstateExposures|(dimSeg)RatingTypeDimension~(dom)RatingTypeAAAtoBBB|(dimSeg)ResidualMaturitySecurityDimension~(dom)All</t>
  </si>
  <si>
    <t>(dimSeg)CreditRiskDimension~(dom)CreditRiskExposuresExcludingSecuritisation|(dimSeg)ExposureTypeDimension~(dom)OnBalanceSheet|(dimSeg)ExposureClassDimension~(dom)ClaimsForeignBanks|(dimSeg)RatingTypeDimension~(dom)RatingTypeBelowB|(dimSeg)RiskWeightDimension~(dom)RiskWeight150Percent</t>
  </si>
  <si>
    <t>(dimSeg)CreditRiskDimension~(dom)CreditRiskExposuresExcludingSecuritisation|(dimSeg)ExposureTypeDimension~(dom)OnBalanceSheet|(dimSeg)ExposureClassDimension~(dom)ClaimsStateGovernment|(dimSeg)RiskWeightDimension~(dom)RiskWeight0Percent</t>
  </si>
  <si>
    <t>(dimSeg)CreditRiskDimension~(dom)CreditRiskExposuresExcludingSecuritisation|(dimSeg)ExposureTypeDimension~(dom)OnBalanceSheet|(dimSeg)ExposureClassDimension~(dom)ClaimsForeignPublicSectorEntities|(dimSeg)RatingTypeDimension~(dom)RatingTypeBelowBB|(dimSeg)RiskWeightDimension~(dom)RiskWeight150Percent</t>
  </si>
  <si>
    <t>(dimSeg)CreditRiskDimension~(dom)CreditRiskExposuresExcludingSecuritisation|(dimSeg)ExposureTypeDimension~(dom)OnBalanceSheet|(dimSeg)ExposureClassDimension~(dom)ClaimsForeignPublicSectorEntities|(dimSeg)RatingTypeDimension~(dom)RatingTypeBBBtoBB|(dimSeg)RiskWeightDimension~(dom)RiskWeight100Percent</t>
  </si>
  <si>
    <t>Shortfall in the Tier 2 capital of majority owned financial entities which have not been consolidated with the bank</t>
  </si>
  <si>
    <t xml:space="preserve"> Total regulatory adjustments to Tier 2 capital (sum of 67 to 74)</t>
  </si>
  <si>
    <t>Tier 2 capital  (T2) available   [66-75]</t>
  </si>
  <si>
    <t>Any Excess Additional Tier 1 capital to be reckoned as Tier 2 capital</t>
  </si>
  <si>
    <t xml:space="preserve">Total Tier 2 capital admissible for regulatory capital purposes  </t>
  </si>
  <si>
    <t>memo items</t>
  </si>
  <si>
    <t>81a</t>
  </si>
  <si>
    <t>Capital Conservation Buffer (CCB)</t>
  </si>
  <si>
    <t>81b</t>
  </si>
  <si>
    <t>Countercyclical Capital Buffer</t>
  </si>
  <si>
    <t>81c</t>
  </si>
  <si>
    <t xml:space="preserve">D-SIBs Buffer </t>
  </si>
  <si>
    <t>82a</t>
  </si>
  <si>
    <t>Common Equity Tier 1 capital</t>
  </si>
  <si>
    <t>82b</t>
  </si>
  <si>
    <t>Tier 1 capital</t>
  </si>
  <si>
    <t>82c</t>
  </si>
  <si>
    <t>Tier 2 capital</t>
  </si>
  <si>
    <t>Total equity investments in subsidiaries to be deducted from CET1, of which</t>
  </si>
  <si>
    <t>29a</t>
  </si>
  <si>
    <t xml:space="preserve">Total equity investments in banking subsidiaries </t>
  </si>
  <si>
    <t>29b</t>
  </si>
  <si>
    <t>Total equity investments in insurance subsidiaries</t>
  </si>
  <si>
    <t>29c</t>
  </si>
  <si>
    <t xml:space="preserve">Total equity investments in other financial subsidiaries </t>
  </si>
  <si>
    <t>29d</t>
  </si>
  <si>
    <t xml:space="preserve">Total equity investments in non-financial subsidiaries </t>
  </si>
  <si>
    <t xml:space="preserve">Shortfall in regulatory capital instruments in the unconsolidated entities </t>
  </si>
  <si>
    <t>38a</t>
  </si>
  <si>
    <t>38b</t>
  </si>
  <si>
    <t>Total AT1 investments in subsidiaries to be deducted from AT1 capital , of which</t>
  </si>
  <si>
    <t>49a</t>
  </si>
  <si>
    <t xml:space="preserve">Claims on all Non-Scheduled Banks, in the nature of investment in the capital instruments of banks, where the investing bank holds not more than 10% of the issued common shares of the investee banks and aggregate of these investments, together with investments in the capital instruments in Insurance and other financial  entities, do not exceed 10% of Common Equity of the investing bank (where these investee entities are outside the scope of regulatory consolidation)  </t>
  </si>
  <si>
    <t>Investments in the capital of banking, financial and insurance entities  that are outside the scope of regulatory consolidation, where the bank does not own more than 10% of the issued share capital (amount above 10% threshold)</t>
  </si>
  <si>
    <t>Investments in the equity capital of unconsolidated non-financial subsidiaries</t>
  </si>
  <si>
    <r>
      <t xml:space="preserve"> Goodwill</t>
    </r>
    <r>
      <rPr>
        <sz val="10"/>
        <color indexed="10"/>
        <rFont val="Arial Unicode MS"/>
        <family val="2"/>
      </rPr>
      <t xml:space="preserve"> </t>
    </r>
  </si>
  <si>
    <r>
      <t xml:space="preserve"> Shortfall of the stock of provisions to expected losses (</t>
    </r>
    <r>
      <rPr>
        <i/>
        <sz val="10"/>
        <color indexed="8"/>
        <rFont val="Arial Unicode MS"/>
        <family val="2"/>
      </rPr>
      <t>under IRB approach for credit risk)</t>
    </r>
  </si>
  <si>
    <r>
      <t>Other eligible deductions from CET1, please specify  under remarks column (</t>
    </r>
    <r>
      <rPr>
        <i/>
        <sz val="10"/>
        <color indexed="8"/>
        <rFont val="Arial Unicode MS"/>
        <family val="2"/>
      </rPr>
      <t>e.g. unamortised pension funds expenditures</t>
    </r>
    <r>
      <rPr>
        <sz val="10"/>
        <color indexed="8"/>
        <rFont val="Arial Unicode MS"/>
        <family val="2"/>
      </rPr>
      <t xml:space="preserve">, </t>
    </r>
    <r>
      <rPr>
        <i/>
        <sz val="10"/>
        <color indexed="8"/>
        <rFont val="Arial Unicode MS"/>
        <family val="2"/>
      </rPr>
      <t>prudential valuation adjustments etc.)</t>
    </r>
  </si>
  <si>
    <r>
      <t>Regulatory adjustments applied to Common Equity Tier 1 in respect of amounts subject to Pre-Basel III treatment   (</t>
    </r>
    <r>
      <rPr>
        <i/>
        <sz val="10"/>
        <color indexed="8"/>
        <rFont val="Arial Unicode MS"/>
        <family val="2"/>
      </rPr>
      <t>please specify the details in remarks column)</t>
    </r>
  </si>
  <si>
    <r>
      <t>Perpetual Debt Instruments (PDIs) ,</t>
    </r>
    <r>
      <rPr>
        <i/>
        <sz val="10"/>
        <color indexed="8"/>
        <rFont val="Arial Unicode MS"/>
        <family val="2"/>
      </rPr>
      <t xml:space="preserve"> of which</t>
    </r>
  </si>
  <si>
    <t>(dimSeg)SecuritiesHoldingCategoryDimension~(dom)SecuritiesAvailableSaleTreatedasHeldTradingBooks|(dimSeg)InstrumentTypeDimension~(dom)InterestRateRelatedInstrument|(dimSeg)RiskTypeDimension~(dom)HorizontalDisallowance</t>
  </si>
  <si>
    <t>(dimSeg)CreditRiskDimension~(dom)CreditRiskExposuresExcludingSecuritisation|(dimSeg)TypeOffBalanceSheetExposureDimension~(dom)NonMarketRelatedExposure|(dimSeg)ExposureTypeDimension~(dom)OffBalanceSheet|(dimSeg)NonMarketRelatedExposuresOffBalanceSheetDimension~(dom)UnderwritingStandbyCommitments</t>
  </si>
  <si>
    <t>(dimSeg)CreditRiskDimension~(dom)CreditRiskExposuresExcludingSecuritisation|(dimSeg)ExposureTypeDimension~(dom)OnBalanceSheet|(dimSeg)ExposureClassDimension~(dom)AllOtherClaimsNBFCsWhichAreAFCsIFCsIDFs|(dimSeg)DurationClaimDimension~(dom)ShortTermClaims|(dimSeg)RatingTypeDimension~(dom)A3|(dimSeg)RiskWeightDimension~(dom)RiskWeight100Percent</t>
  </si>
  <si>
    <t>(dimSeg)CreditRiskDimension~(dom)CreditRiskExposuresExcludingSecuritisation|(dimSeg)ExposureTypeDimension~(dom)OnBalanceSheet|(dimSeg)ExposureClassDimension~(dom)AllOtherClaimsNBFCsWhichAreAFCsIFCsIDFs|(dimSeg)DurationClaimDimension~(dom)ShortTermClaims|(dimSeg)RatingTypeDimension~(dom)A4AndD|(dimSeg)RiskWeightDimension~(dom)RiskWeight150Percent</t>
  </si>
  <si>
    <t>Net Exposure : max [(4-5), 0]</t>
  </si>
  <si>
    <t>Net Exposure: max [(4-5), 0]</t>
  </si>
  <si>
    <t>Net Exposure: max [(6-7), 0]</t>
  </si>
  <si>
    <t>Net Exposure: [max (9-10),0]</t>
  </si>
  <si>
    <t>Specific risk capital charge for bought and sold CDS positions in the Trading Book</t>
  </si>
  <si>
    <t>Exposure to entities other than Commercial Real Estate companies/NBFC-ND-SI</t>
  </si>
  <si>
    <t>Capital Charge for Market Risk-CDS</t>
  </si>
  <si>
    <t>Upto 90 days</t>
  </si>
  <si>
    <t>Notional Amount</t>
  </si>
  <si>
    <t>After 90 days</t>
  </si>
  <si>
    <t>Exposure to Commercial Real Estate companies/NBFC-ND-SI</t>
  </si>
  <si>
    <t xml:space="preserve">Liquidity facilities (undrawn) for  re-securitisation exposures backed by other than CRE exposures </t>
  </si>
  <si>
    <t>Liquidity facilities (undrawn) for re-securitisation exposures backed by CRE Exposures</t>
  </si>
  <si>
    <t>GI</t>
  </si>
  <si>
    <t>GII</t>
  </si>
  <si>
    <t>GIII</t>
  </si>
  <si>
    <t>CCI</t>
  </si>
  <si>
    <t>CCII</t>
  </si>
  <si>
    <t>CCIII</t>
  </si>
  <si>
    <t xml:space="preserve">Drawn portion of the liquidity facilities  for  re-securitisation exposures backed by other than CRE exposures </t>
  </si>
  <si>
    <t xml:space="preserve"> BB &amp; below</t>
  </si>
  <si>
    <t xml:space="preserve"> BB (Other than by the Originator)</t>
  </si>
  <si>
    <t>Re-Securitisation exposures</t>
  </si>
  <si>
    <t xml:space="preserve"> Re-Securitisation exposures relating to commercial real estate exposures</t>
  </si>
  <si>
    <t xml:space="preserve"> BB &amp; below </t>
  </si>
  <si>
    <t>(dimSeg)CapitalChargeCalculationApproachDimension~(dom)TSAApproach|(dimSeg)BusinessLinesDimension~(dom)AgencyServices</t>
  </si>
  <si>
    <t>(dimSeg)CapitalChargeCalculationApproachDimension~(dom)TSAApproach|(dimSeg)BusinessLinesDimension~(dom)AssetManagement</t>
  </si>
  <si>
    <t>(dimSeg)CapitalChargeCalculationApproachDimension~(dom)TSAApproach|(dimSeg)BusinessLinesDimension~(dom)RetailBanking</t>
  </si>
  <si>
    <t>(dimSeg)CreditRiskDimension~(dom)CreditRiskExposuresExcludingSecuritisation|(dimSeg)ExposureTypeDimension~(dom)OnBalanceSheet|(dimSeg)ExposureClassDimension~(dom)AllOtherClaimsNBFCsWhichAreAFCsIFCsIDFs|(dimSeg)DurationClaimDimension~(dom)LongTermClaims|(dimSeg)RatingTypeDimension~(dom)RatingTypeA|(dimSeg)RiskWeightDimension~(dom)RiskWeight50Percent</t>
  </si>
  <si>
    <t>(dimSeg)CreditRiskDimension~(dom)CreditRiskExposuresExcludingSecuritisation|(dimSeg)ExposureTypeDimension~(dom)OnBalanceSheet|(dimSeg)ExposureClassDimension~(dom)AllOtherClaimsNBFCsWhichAreAFCsIFCsIDFs|(dimSeg)DurationClaimDimension~(dom)LongTermClaims|(dimSeg)RatingTypeDimension~(dom)RatingTypeBBB|(dimSeg)RiskWeightDimension~(dom)RiskWeight100Percent</t>
  </si>
  <si>
    <t>(dimSeg)RiskTypeDimension~(dom)SpecificRisk|(dimSeg)SecuritiesHoldingCategoryDimension~(dom)SecuritiesHeldTrade|(dimSeg)InstrumentTypeDimension~(dom)InterestRateRelatedInstrument|(dimSeg)InterestRateRelatedInstrumentsTypeDimension~(dom)ExchangeTradedFuture|(dimSeg)InvestmentsNatureDimension~(dom)CorporateBonds|(dimSeg)RatingTypeDimension~(dom)UnratedType|(dimSeg)ResidualMaturitySecurityDimension~(dom)All</t>
  </si>
  <si>
    <t>(dimSeg)CreditRiskDimension~(dom)CreditRiskExposuresExcludingSecuritisation|(dimSeg)ExposureTypeDimension~(dom)OnBalanceSheet|(dimSeg)ExposureClassDimension~(dom)ClaimsDomesticPublicSectorEntities|(dimSeg)DurationClaimDimension~(dom)LongTermClaims|(dimSeg)RatingTypeDimension~(dom)UnratedType|(dimSeg)RiskWeightDimension~(dom)RiskWeight150Percent</t>
  </si>
  <si>
    <t>(dimSeg)InterestRateRelatedInstrumentsTypeDimension~(dom)InterestRateRelatedInstrumentsExposure|(dimSeg)RiskTypeDimension~(dom)SpecificRisk|(dimSeg)SecuritiesHoldingCategoryDimension~(dom)SecuritiesHeldTrade|(dimSeg)ResidualMaturitySecurityDimension~(dom)All|(dimSeg)RatingTypeDimension~(dom)RatingTypeBB|(dimSeg)ExposureNatureDimension~(dom)Originator|(dimSeg)InvestmentsNatureDimension~(dom)ReSecuritisedDebtInstrumentsOtherthanCommercialRealEstateExposures|(dimSeg)InstrumentTypeDimension~(dom)InterestRateRelatedInstrument</t>
  </si>
  <si>
    <t>(dimSeg)RiskTypeDimension~(dom)SpecificRisk|(dimSeg)InstrumentTypeDimension~(dom)CreditDefaultSwaps</t>
  </si>
  <si>
    <t>(dimSeg)RiskTypeDimension~(dom)SpecificRisk|(dimSeg)InstrumentTypeDimension~(dom)CreditDefaultSwaps:E|CTRTag</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</si>
  <si>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CorporateBonds|(dimSeg)RatingTypeDimension~(dom)UnratedType|(dimSeg)ResidualMaturitySecurityDimension~(dom)All</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</si>
  <si>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CollateralNatureDimension~(dom)BackedOtherthanCommercialRealEstateExposures</t>
  </si>
  <si>
    <t>(dimSeg)CreditRiskDimension~(dom)CreditRiskforReSecuritisationExposures|(dimSeg)ExposureTypeDimension~(dom)OnBalanceSheet|(dimSeg)ReSecuritisedExposureNatureDimension~(dom)OtherthanOriginator|(dimSeg)ExposureClassDimension~(dom)DrawnPortionOfEligibleLiquidityFacilitiesReSecuritisationExposures|(dimSeg)RatingTypeDimension~(dom)UnratedType:I|RWTag</t>
  </si>
  <si>
    <t>(dimSeg)RiskTypeDimension~(dom)SpecificRisk|(dimSeg)SecuritiesHoldingCategoryDimension~(dom)SecuritiesAvailableSaleTreatedasHeldBankingBooks|(dimSeg)InstrumentTypeDimension~(dom)InterestRateRelatedInstrument|(dimSeg)InterestRateRelatedInstrumentsTypeDimension~(dom)DerivativesOptions|(dimSeg)InvestmentsNatureDimension~(dom)CorporateBonds|(dimSeg)RatingTypeDimension~(dom)RatingTypeBBandBelow|(dimSeg)ResidualMaturitySecurityDimension~(dom)All</t>
  </si>
  <si>
    <t>Risk Weighted Assets for Operational Risk</t>
  </si>
  <si>
    <t>(Amount in Rs. Lakh)</t>
  </si>
  <si>
    <t>Gross Income</t>
  </si>
  <si>
    <t>Capital Charge</t>
  </si>
  <si>
    <t>Sr. No.</t>
  </si>
  <si>
    <t>Beta Factor (%)</t>
  </si>
  <si>
    <t>1st year</t>
  </si>
  <si>
    <t>2nd year</t>
  </si>
  <si>
    <t>3rd year</t>
  </si>
  <si>
    <t>BIA Approach</t>
  </si>
  <si>
    <t>CommonEquityTierICapital</t>
  </si>
  <si>
    <t>AdditionalTierICapital</t>
  </si>
  <si>
    <t>CommonEquityTierICapitalRatio</t>
  </si>
  <si>
    <t>TierICapitalRatio</t>
  </si>
  <si>
    <t>TierIICapitalRatio</t>
  </si>
  <si>
    <t>TotalCapitalRatio</t>
  </si>
  <si>
    <t>BIA</t>
  </si>
  <si>
    <t>Capital Charge for Operational Risk [ (CCI+CCII+CCIII)/n]</t>
  </si>
  <si>
    <t xml:space="preserve">TSA Approach </t>
  </si>
  <si>
    <t>2.1.a</t>
  </si>
  <si>
    <t>Corporate Finance</t>
  </si>
  <si>
    <t>2.1.b</t>
  </si>
  <si>
    <t>Trading and Sales</t>
  </si>
  <si>
    <t>2.1.c</t>
  </si>
  <si>
    <t>Payment and Settlement</t>
  </si>
  <si>
    <t>2.1.d</t>
  </si>
  <si>
    <t>Agency Services</t>
  </si>
  <si>
    <t>2.1.e</t>
  </si>
  <si>
    <t>Asset Management</t>
  </si>
  <si>
    <t>2.1.f</t>
  </si>
  <si>
    <t>2.1.g</t>
  </si>
  <si>
    <t>Retail Banking</t>
  </si>
  <si>
    <t>2.1.h</t>
  </si>
  <si>
    <t>Commercial Banking</t>
  </si>
  <si>
    <t>Capital Charge for Operational Risk  [(CCI+CCII+CCIII)/n]</t>
  </si>
  <si>
    <t xml:space="preserve">* Please refer Cir.  RBI/2009-10/372  DBOD.No.BP.BC.84/21.06.001/2009-10 dated March 31, 2010 for definition of gross income, calculation logic of broken periods etc. or any extant instructions in this regard
</t>
  </si>
  <si>
    <t>(dimSeg)CapitalChargeCalculationApproachDimension~(dom)BIAApproach</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</si>
  <si>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OtherthanCommercialRealEstateExposures|(dimSeg)RatingTypeDimension~(dom)RatingTypeAA|(dimSeg)RiskWeightDimension~(dom)RiskWeight60Percent</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</si>
  <si>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OtherthanCommercialRealEstateExposures|(dimSeg)RatingTypeDimension~(dom)RatingTypeA|(dimSeg)RiskWeightDimension~(dom)RiskWeight100Percent</t>
  </si>
  <si>
    <t>(dimSeg)CreditRiskDimension~(dom)CreditRiskforReSecuritisationExposures|(dimSeg)ExposureTypeDimension~(dom)OffBalanceSheet|(dimSeg)ReSecuritisedExposureNatureDimension~(dom)Originator|(dimSeg)ExposureClassDimension~(dom)UndrawnPortionOfEligibleLiquidityFacilitiesReSecuritisationExposures|(dimSeg)CollateralNatureDimension~(dom)BackedOtherthanCommercialRealEstateExposures|(dimSeg)RatingTypeDimension~(dom)RatingTypeBBB|(dimSeg)RiskWeightDimension~(dom)RiskWeight200Percent</t>
  </si>
  <si>
    <t>(dimSeg)RiskTypeDimension~(dom)SpecificRisk|(dimSeg)InstrumentTypeDimension~(dom)CreditDefaultSwaps|(dimSeg)ExposureClassDimension~(dom)ExposureToEntitiesOtherThanCommercialRealEstateCompaniesNBFCNDSI|(dimSeg)ExposurePeriod~(dom)After90Days|(dimSeg)RatingTypeDimension~(dom)UnratedType|(dimSeg)ResidualMaturitySecurityDimension~(dom)All</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</si>
  <si>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BB|(dimSeg)ResidualMaturitySecurityDimension~(dom)All|(dimSeg)ExposureNatureDimension~(dom)OtherthanOriginator</t>
  </si>
  <si>
    <t>(dimSeg)CreditRiskDimension~(dom)CreditRiskExposuresExcludingSecuritisation|(dimSeg)ExposureTypeDimension~(dom)OnBalanceSheet|(dimSeg)ExposureClassDimension~(dom)UnsecuredPortionNPANetofSpecificProvisionsPartialWriteOffs|(dimSeg)ProvisionsNPADimension~(dom)FiftyPercentandAbove|(dimSeg)RiskWeightDimension~(dom)RiskWeight50Percent</t>
  </si>
  <si>
    <t>(dimSeg)CreditRiskDimension~(dom)CreditRiskExposuresExcludingSecuritisation|(dimSeg)ExposureTypeDimension~(dom)OnBalanceSheet|(dimSeg)ExposureClassDimension~(dom)UnsecuredPortionNPANetofSpecificProvisionsPartialWriteOffs|(dimSeg)ProvisionsNPADimension~(dom)AtLeastTwentyPercentLessthanFiftyPercent|(dimSeg)RiskWeightDimension~(dom)RiskWeight100Percent</t>
  </si>
  <si>
    <t>(dimSeg)CreditRiskDimension~(dom)CreditRiskExposuresExcludingSecuritisation|(dimSeg)TypeOffBalanceSheetExposureDimension~(dom)NonMarketRelatedExposure|(dimSeg)ExposureTypeDimension~(dom)OffBalanceSheet|(dimSeg)NonMarketRelatedExposuresOffBalanceSheetDimension~(dom)UndrawnCommittedCreditLines|(dimSeg)TransactionDetailsDimension~(dom)CounterpartyClient</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</si>
  <si>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UptoOneYear|(dimSeg)TransactionDetailsDimension~(dom)PurposeTransaction</t>
  </si>
  <si>
    <t>(dimSeg)CreditRiskDimension~(dom)CreditRiskFailedTransactions|(dimSeg)ExposureTypeDimension~(dom)OffBalanceSheet|(dimSeg)TransactionClassDimension~(dom)OtherTransactions</t>
  </si>
  <si>
    <t>(dimSeg)CreditRiskDimension~(dom)CreditRiskFailedTransactions|(dimSeg)ExposureTypeDimension~(dom)OffBalanceSheet|(dimSeg)TransactionClassDimension~(dom)ForeignExchangeTransactions</t>
  </si>
  <si>
    <t>(dimSeg)CreditRiskDimension~(dom)CreditRiskExposuresExcludingSecuritisation|(dimSeg)ExposureTypeDimension~(dom)OnBalanceSheet|(dimSeg)ExposureClassDimension~(dom)ClaimsSecuredResidentialProperty|(dimSeg)ProvisionsNPADimension~(dom)FiftyPercentandAbove|(dimSeg)RiskWeightDimension~(dom)RiskWeight50Percent</t>
  </si>
  <si>
    <t>Investments in the Additional Tier 1 capital of unconsolidated insurance subsidiaries</t>
  </si>
  <si>
    <t xml:space="preserve">Shortfall in the Additional Tier 1 capital of majority owned financial entities which have not been consolidated with the bank </t>
  </si>
  <si>
    <t>Regulatory adjustments applied to Additional Tier 1 due to insufficient Tier 2 to cover deductions</t>
  </si>
  <si>
    <t>Other eligible deductions from Additional Tier 1 capital (please specify in remarks column)</t>
  </si>
  <si>
    <t xml:space="preserve"> Additional Tier 1 capital (AT1) capital available     [43-53]</t>
  </si>
  <si>
    <t xml:space="preserve"> Additional Tier 1 capital (AT1) admissible for capital adequacy</t>
  </si>
  <si>
    <t>Tier 2 capital: instruments and provisions</t>
  </si>
  <si>
    <t>General Provisions and Loss Reserves</t>
  </si>
  <si>
    <t>58a</t>
  </si>
  <si>
    <t>58b</t>
  </si>
  <si>
    <t>59a</t>
  </si>
  <si>
    <t>Perpetual Cumulative Preference Shares (PCPS)</t>
  </si>
  <si>
    <t>59b</t>
  </si>
  <si>
    <t>Redeemable Cumulative Preference Shares (RCPS)</t>
  </si>
  <si>
    <t>(dimSeg)CreditRiskDimension~(dom)CreditRiskExposuresExcludingSecuritisation|(dimSeg)TypeOffBalanceSheetExposureDimension~(dom)NonMarketRelatedExposure|(dimSeg)ExposureTypeDimension~(dom)OffBalanceSheet|(dimSeg)NonMarketRelatedExposuresOffBalanceSheetDimension~(dom)RepurchasesReverseRepurchaseSecuritiesLendingBorrowingTransactions|(dimSeg)TransactionDetailsDimension~(dom)PurposeTransaction</t>
  </si>
  <si>
    <t>(dimSeg)CreditRiskDimension~(dom)CreditRiskExposuresExcludingSecuritisation|(dimSeg)ExposureTypeDimension~(dom)OnBalanceSheet|(dimSeg)ExposureClassDimension~(dom)ClaimsDomesticPublicSectorEntities|(dimSeg)DurationClaimDimension~(dom)ShortTermClaims|(dimSeg)RatingTypeDimension~(dom)UnratedType|(dimSeg)RiskWeightDimension~(dom)RiskWeight100Percent</t>
  </si>
  <si>
    <t>(dimSeg)CreditRiskDimension~(dom)CreditRiskExposuresExcludingSecuritisation|(dimSeg)ExposureTypeDimension~(dom)OnBalanceSheet|(dimSeg)ExposureClassDimension~(dom)ClaimsDomesticPublicSectorEntities|(dimSeg)DurationClaimDimension~(dom)ShortTermClaims|(dimSeg)RatingTypeDimension~(dom)UnratedType|(dimSeg)RiskWeightDimension~(dom)RiskWeight150Percent</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</si>
  <si>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ecuritisedDebtInstrumentsCommercialRealEstateExposures|(dimSeg)RatingTypeDimension~(dom)RatingTypeBB|(dimSeg)ResidualMaturitySecurityDimension~(dom)All|(dimSeg)ExposureNatureDimension~(dom)OtherthanOriginator</t>
  </si>
  <si>
    <t>(dimSeg)CreditRiskDimension~(dom)CreditRiskExposuresExcludingSecuritisation|(dimSeg)ExposureTypeDimension~(dom)OnBalanceSheet|(dimSeg)ExposureClassDimension~(dom)AllOtherClaimsNBFCsWhichAreAFCsIFCsIDFs|(dimSeg)DurationClaimDimension~(dom)LongTermClaims|(dimSeg)RatingTypeDimension~(dom)RatingTypeAA|(dimSeg)RiskWeightDimension~(dom)RiskWeight30Percent</t>
  </si>
  <si>
    <t>(dimSeg)CreditRiskDimension~(dom)CreditRiskExposuresExcludingSecuritisation|(dimSeg)TypeOffBalanceSheetExposureDimension~(dom)NonMarketRelatedExposure|(dimSeg)ExposureTypeDimension~(dom)OffBalanceSheet|(dimSeg)NonMarketRelatedExposuresOffBalanceSheetDimension~(dom)RepurchasesReverseRepurchaseSecuritiesLendingBorrowingTransactions|(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</si>
  <si>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RepurchasesReverseRepurchaseSecuritiesLendingBorrowingTransactions</t>
  </si>
  <si>
    <t>(dimSeg)CreditRiskDimension~(dom)CreditRiskExposuresExcludingSecuritisation|(dimSeg)TypeOffBalanceSheetExposureDimension~(dom)NonMarketRelatedExposure|(dimSeg)ExposureTypeDimension~(dom)OffBalanceSheet|(dimSeg)NonMarketRelatedExposuresOffBalanceSheetDimension~(dom)NoteIssuanceRevolvingNonrevolvingUnderwritingFacilities|(dimSeg)TransactionDetailsDimension~(dom)CounterpartyClient</t>
  </si>
  <si>
    <t xml:space="preserve">Applicable minimumCET1 + Applicable CCB  and above </t>
  </si>
  <si>
    <t>Applicable minimum CET1 + CCB = 75% and &lt; 100% of applicable CCB</t>
  </si>
  <si>
    <t>Applicable minimum CET1 + CCB =50% and &lt; 75% of applicable CCB</t>
  </si>
  <si>
    <t>Applicable minimum CET1+ CCB =0% and &lt; 50% of applicable CCB</t>
  </si>
  <si>
    <t>Minimum CET1 less than applicable minimum</t>
  </si>
  <si>
    <t xml:space="preserve">Applicable minimum CET1 + Applicable CCB  and above </t>
  </si>
  <si>
    <t>Applicable minimum CET1 + CCB =0% and &lt; 50% of applicable CCB</t>
  </si>
  <si>
    <t>Additional risk weight for unrated claims</t>
  </si>
  <si>
    <t>A1+</t>
  </si>
  <si>
    <t>A1</t>
  </si>
  <si>
    <t>A2</t>
  </si>
  <si>
    <t>A3</t>
  </si>
  <si>
    <t>A4 &amp; D</t>
  </si>
  <si>
    <t xml:space="preserve">Equity investments in the non-financial  entities which does not exceed 10% of the paid up equity of such entity </t>
  </si>
  <si>
    <t>b) having risk weight  more than 125%</t>
  </si>
  <si>
    <t xml:space="preserve">Remarks </t>
  </si>
  <si>
    <t xml:space="preserve">Common Equity Tier 1 capital (CET1): instruments and reserves </t>
  </si>
  <si>
    <t>1</t>
  </si>
  <si>
    <t xml:space="preserve">Common shares (paid-up equity capital) </t>
  </si>
  <si>
    <t xml:space="preserve">Stock  surplus (share premium) </t>
  </si>
  <si>
    <t>Statutory reserves</t>
  </si>
  <si>
    <t>Other disclosed free reserves</t>
  </si>
  <si>
    <t>Capital reserves representing surplus arising out of sale proceeds of assets</t>
  </si>
  <si>
    <t>Balance in Profit &amp; Loss Account at the end of the previous financial year</t>
  </si>
  <si>
    <t xml:space="preserve">Current Financial Year Profit, to the extent admissible </t>
  </si>
  <si>
    <t xml:space="preserve">Minority interest in Common Equity Tier 1 capital of consolidated subsidiaries to be recognised
</t>
  </si>
  <si>
    <t>Interest free funds from H.O. ( for Foreign banks)</t>
  </si>
  <si>
    <t>Statutory Reserves kept in Indian books ( for Foreign banks)</t>
  </si>
  <si>
    <t>Remittable surplus retained in Indian books (not repatriable)  [for Foreign banks]</t>
  </si>
  <si>
    <t>Capital Reserves (non-repatriable surplus from sale of assets in India held in a separate account) [for Foreign banks]</t>
  </si>
  <si>
    <t>59c</t>
  </si>
  <si>
    <t>Redeemable Non-Cumulative Preference Shares(RNCPS)</t>
  </si>
  <si>
    <t>Stock surplus (share premium) relating to Tier 2 capital instruments</t>
  </si>
  <si>
    <t>Minority interest in the Tier 2 capital instruments of the consolidated subsidiaries to be recognised</t>
  </si>
  <si>
    <t>Head Office borrowings in foreign currency for inclusion in Tier 2 capital (for Foreign banks)</t>
  </si>
  <si>
    <t>Bonds issued by banks</t>
  </si>
  <si>
    <r>
      <t xml:space="preserve">Claims on all </t>
    </r>
    <r>
      <rPr>
        <b/>
        <sz val="10"/>
        <color indexed="8"/>
        <rFont val="Arial Unicode MS"/>
        <family val="2"/>
      </rPr>
      <t>Scheduled Banks,</t>
    </r>
    <r>
      <rPr>
        <sz val="10"/>
        <color indexed="8"/>
        <rFont val="Arial Unicode MS"/>
        <family val="2"/>
      </rPr>
      <t xml:space="preserve"> in the nature of investment in the capital instruments of banks (other than equity),  where  investing bank holds not more than 10% of the issued common shares of the investee banks and aggregate of these investments, together with captl instruments in Ins and other fncl entities, do not exceed 10% of Common Equity of the investing bank (equity investment in the investee entities is outside the scope of regulatory consolidation)</t>
    </r>
  </si>
  <si>
    <r>
      <t xml:space="preserve">Claims on all </t>
    </r>
    <r>
      <rPr>
        <b/>
        <sz val="10"/>
        <color indexed="8"/>
        <rFont val="Arial Unicode MS"/>
        <family val="2"/>
      </rPr>
      <t>Non-Scheduled Banks,</t>
    </r>
    <r>
      <rPr>
        <sz val="10"/>
        <color indexed="8"/>
        <rFont val="Arial Unicode MS"/>
        <family val="2"/>
      </rPr>
      <t xml:space="preserve"> in the nature of investment in the capital instruments of banks(other than equity),  where  investing bank holds not more than 10% of the issued common shares of the investee banks and aggregate of these investments, together with captl instruments in Ins and other fncl entities, do not exceed 10% of Common Equity of the investing bank (equity investment in the investee entities is outside the scope of regulatory consolidation)  </t>
    </r>
  </si>
  <si>
    <r>
      <t xml:space="preserve">Claims on all </t>
    </r>
    <r>
      <rPr>
        <b/>
        <sz val="10"/>
        <color indexed="8"/>
        <rFont val="Arial Unicode MS"/>
        <family val="2"/>
      </rPr>
      <t>Scheduled Banks,</t>
    </r>
    <r>
      <rPr>
        <sz val="10"/>
        <color indexed="8"/>
        <rFont val="Arial Unicode MS"/>
        <family val="2"/>
      </rPr>
      <t xml:space="preserve"> in the nature of investment in the capital instruments of banks (other than equity),  where  investing bank holds not more than 10% of the issued common shares of the investee banks and aggregate of these investments, together with captl instruments in Ins and other fncl entities, do not exceed 10% of Common Equity of the investing bank (equity investment in the investee entities is outside the scope of regulatory consolidation)  </t>
    </r>
  </si>
  <si>
    <t>Directly issued Tier 2 capital instruments subject to phase out from Tier 2 from January 1, 2013</t>
  </si>
  <si>
    <t>Any other instrument permitted by RBI for inclusion in  Tier 2 capital (please specify)</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</si>
  <si>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CorporateBonds|(dimSeg)RatingTypeDimension~(dom)RatingTypeBBandBelow|(dimSeg)ResidualMaturitySecurityDimension~(dom)All</t>
  </si>
  <si>
    <t>(dimSeg)CreditRiskDimension~(dom)CreditRiskExposuresExcludingSecuritisation|(dimSeg)TypeOffBalanceSheetExposureDimension~(dom)MarketRelatedExposure|(dimSeg)ExposureTypeDimension~(dom)OffBalanceSheet|(dimSeg)MarketRelatedExposuresOffBalanceSheetDimension~(dom)AllForwardForexContracts</t>
  </si>
  <si>
    <t>(dimSeg)CreditRiskDimension~(dom)CreditRiskExposuresExcludingSecuritisation|(dimSeg)TypeOffBalanceSheetExposureDimension~(dom)MarketRelatedExposure|(dimSeg)ExposureTypeDimension~(dom)OffBalanceSheet|(dimSeg)MarketRelatedExposuresOffBalanceSheetDimension~(dom)ForwardRateAgreements</t>
  </si>
  <si>
    <t>(dimSeg)CreditRiskDimension~(dom)CreditRiskExposuresExcludingSecuritisation|(dimSeg)TypeOffBalanceSheetExposureDimension~(dom)MarketRelatedExposure|(dimSeg)ExposureTypeDimension~(dom)OffBalanceSheet|(dimSeg)MarketRelatedExposuresOffBalanceSheetDimension~(dom)InterestRateOptions</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</si>
  <si>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MorethanOneYear|(dimSeg)TransactionDetailsDimension~(dom)PurposeTransaction</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</si>
  <si>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MorethanOneYear|(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</si>
  <si>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MorethanOneYear</t>
  </si>
  <si>
    <t>(dimSeg)RiskTypeDimension~(dom)SpecificRisk|(dimSeg)InstrumentTypeDimension~(dom)CreditDefaultSwaps|(dimSeg)ExposureClassDimension~(dom)ExposureToEntitiesOtherThanCommercialRealEstateCompaniesNBFCNDSI|(dimSeg)ExposurePeriod~(dom)Upto90Days|(dimSeg)RatingTypeDimension~(dom)RatingTypeAAAtoBBB|(dimSeg)ResidualMaturitySecurityDimension~(dom)MorethanSixMonthsButLessthanEqualTwentyfourMonths</t>
  </si>
  <si>
    <t>(dimSeg)RiskTypeDimension~(dom)SpecificRisk|(dimSeg)InstrumentTypeDimension~(dom)CreditDefaultSwaps|(dimSeg)ExposureClassDimension~(dom)ExposureToEntitiesOtherThanCommercialRealEstateCompaniesNBFCNDSI|(dimSeg)ExposurePeriod~(dom)Upto90Days|(dimSeg)RatingTypeDimension~(dom)RatingTypeAAAtoBBB|(dimSeg)ResidualMaturitySecurityDimension~(dom)MorethanTwentyfourMonths</t>
  </si>
  <si>
    <t xml:space="preserve">Claims on all Non-Scheduled Banks, in the nature of equity investments in other banks, where the investing bank holds more than 10% of the issued common shares of the investee banks and aggregate of these investments, together with such investments in the insurance and other financial entities, do not exceed 10% of Common Equity of the investing bank (where these investee entities are outside the scope of regulatory consolidation)  </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</si>
  <si>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AAA|(dimSeg)ResidualMaturitySecurityDimension~(dom)All</t>
  </si>
  <si>
    <t>(dimSeg)CreditRiskDimension~(dom)CreditRiskExposuresExcludingSecuritisation|(dimSeg)ExposureTypeDimension~(dom)OnBalanceSheet|(dimSeg)ExposureClassDimension~(dom)ClaimsForeignSovereigns|(dimseg)RatingTypeDimension~(dom)RatingTypeBBtoB|(dimSeg)RiskWeightDimension~(dom)RiskWeight100Percent</t>
  </si>
  <si>
    <t>(dimSeg)CreditRiskDimension~(dom)CreditRiskExposuresExcludingSecuritisation|(dimSeg)ExposureTypeDimension~(dom)OnBalanceSheet|(dimSeg)ExposureClassDimension~(dom)ClaimsForeignSovereigns|(dimseg)RatingTypeDimension~(dom)RatingTypeBBB|(dimSeg)RiskWeightDimension~(dom)RiskWeight50Percent</t>
  </si>
  <si>
    <t>Transactions / Asset Sales with recourse</t>
  </si>
  <si>
    <t>Upto one year</t>
  </si>
  <si>
    <t xml:space="preserve">Gross Total  - Foreign Exchange Contracts </t>
  </si>
  <si>
    <t>Domestic Scheduled Banks</t>
  </si>
  <si>
    <t>Domestic Non-Scheduled Banks</t>
  </si>
  <si>
    <t>Regulatory Retail</t>
  </si>
  <si>
    <t>Other Counterparty</t>
  </si>
  <si>
    <t>Risk Weight</t>
  </si>
  <si>
    <t>Unrated - Restructured</t>
  </si>
  <si>
    <t>Unrated and Above Threshold - Restructured</t>
  </si>
  <si>
    <t>All Ratings</t>
  </si>
  <si>
    <t>B and Below</t>
  </si>
  <si>
    <t>(dimSeg)SecuritiesHoldingCategoryDimension~(dom)SecuritiesHeldTrade|(dimSeg)InstrumentTypeDimension~(dom)InterestRateRelatedInstrument|(dimSeg)RiskTypeDimension~(dom)HorizontalDisallowance</t>
  </si>
  <si>
    <t>Capital market exposures (exposures not reported under exposure to capital instruments)</t>
  </si>
  <si>
    <t>Deposits kept by banks with CCPs</t>
  </si>
  <si>
    <t xml:space="preserve">Level of CET1 capital including applicable CCB (%) of the investee bank </t>
  </si>
  <si>
    <t>a) having risk weight 125%</t>
  </si>
  <si>
    <t xml:space="preserve">Applicable minimum Common Equity + Applicable CCB  and above </t>
  </si>
  <si>
    <t>All other claims on all Scheduled Banks</t>
  </si>
  <si>
    <t>All other claims on all Non-Scheduled Banks</t>
  </si>
  <si>
    <t>XXIV</t>
  </si>
  <si>
    <t>XXV</t>
  </si>
  <si>
    <t>XXVI</t>
  </si>
  <si>
    <t xml:space="preserve">Total </t>
  </si>
  <si>
    <t>I.a</t>
  </si>
  <si>
    <t>I.b</t>
  </si>
  <si>
    <t>II.a</t>
  </si>
  <si>
    <t>II.b</t>
  </si>
  <si>
    <t>Counterparty wise position of CDS mentioned above</t>
  </si>
  <si>
    <t xml:space="preserve">Counterparty </t>
  </si>
  <si>
    <t>I.a)</t>
  </si>
  <si>
    <t>I.b)</t>
  </si>
  <si>
    <t>Tier 1 Capital , of which</t>
  </si>
  <si>
    <t>Common Equity Tier 1 Capital</t>
  </si>
  <si>
    <t>Additional Tier 1 Capital</t>
  </si>
  <si>
    <t>Tier 2 Capital</t>
  </si>
  <si>
    <t>Tier 1 capital ratio</t>
  </si>
  <si>
    <t>Common Equity Tier 1 capital ratio</t>
  </si>
  <si>
    <t>Tier 2 capital ratio</t>
  </si>
  <si>
    <t>Total Capital ratio (CRAR)</t>
  </si>
  <si>
    <t>Capital ratios</t>
  </si>
  <si>
    <t>Claims guaranteed by CRGFTLIH</t>
  </si>
  <si>
    <t>(dimSeg)RiskTypeDimension~(dom)SpecificRisk|(dimSeg)SecuritiesHoldingCategoryDimension~(dom)SecuritiesHeldTrade|(dimSeg)InstrumentTypeDimension~(dom)InterestRateRelatedInstrument|(dimSeg)InterestRateRelatedInstrumentsTypeDimension~(dom)ExchangeTradedFuture|(dimSeg)InvestmentsNatureDimension~(dom)CorporateBonds|(dimSeg)RatingTypeDimension~(dom)RatingTypeBBandBelow|(dimSeg)ResidualMaturitySecurityDimension~(dom)All</t>
  </si>
  <si>
    <t>(dimSeg)CreditRiskDimension~(dom)CreditRiskExposuresExcludingSecuritisation|(dimSeg)ExposureTypeDimension~(dom)OnBalanceSheet|(dimSeg)ExposureClassDimension~(dom)SecuredStaffAdvances|(dimSeg)RiskWeightDimension~(dom)RiskWeight20Percent</t>
  </si>
  <si>
    <t>(dimSeg)CreditRiskDimension~(dom)CreditRiskExposuresExcludingSecuritisation|(dimSeg)ExposureTypeDimension~(dom)OnBalanceSheet|(dimSeg)ExposureClassDimension~(dom)AssetsSecuredIneligibleCRM|(dimSeg)ProvisionsNPADimension~(dom)AtLeastFifteenPercent|(dimSeg)RiskWeightDimension~(dom)RiskWeight100Percent</t>
  </si>
  <si>
    <t>(dimSeg)CreditRiskDimension~(dom)CreditRiskExposuresExcludingSecuritisation|(dimSeg)ExposureTypeDimension~(dom)OnBalanceSheet|(dimSeg)ExposureClassDimension~(dom)ClaimsCentralGovernmentGuaranteed|(dimSeg)RiskWeightDimension~(dom)RiskWeight0Percent</t>
  </si>
  <si>
    <t>(dimSeg)CreditRiskDimension~(dom)CreditRiskExposuresExcludingSecuritisation|(dimSeg)ExposureTypeDimension~(dom)OnBalanceSheet|(dimSeg)ExposureClassDimension~(dom)ClaimsCentralGovernment|(dimSeg)RiskWeightDimension~(dom)RiskWeight0Percent</t>
  </si>
  <si>
    <t>(dimSeg)CreditRiskDimension~(dom)CreditRiskExposuresExcludingSecuritisation|(dimSeg)ExposureTypeDimension~(dom)OnBalanceSheet|(dimSeg)ExposureClassDimension~(dom)ClaimsRegulatoryRetailPortfolio|(dimSeg)RiskWeightDimension~(dom)RiskWeight75Percent</t>
  </si>
  <si>
    <t>(dimSeg)CreditRiskDimension~(dom)CreditRiskExposuresExcludingSecuritisation|(dimSeg)ExposureTypeDimension~(dom)OnBalanceSheet|(dimSeg)ExposureClassDimension~(dom)ClaimsForeignBanks|(dimSeg)RatingTypeDimension~(dom)UnratedType|(dimSeg)RiskWeightDimension~(dom)RiskWeight50Percent</t>
  </si>
  <si>
    <t>Total capital (TC = T1 + Admissible T2)           [57 + 80]</t>
  </si>
  <si>
    <t>As Protection buyer</t>
  </si>
  <si>
    <t>For Collateralised transactions in CDS</t>
  </si>
  <si>
    <t>As Protection seller</t>
  </si>
  <si>
    <t>Total Counterparty Credit Risk Capital Charge for CCR-CDS</t>
  </si>
  <si>
    <t>Amount of Counterparty Credit risk capital charge</t>
  </si>
  <si>
    <t>Counterparty</t>
  </si>
  <si>
    <t>Capital charge for Counterparty Credit Risk -CDS</t>
  </si>
  <si>
    <t>RW (%)</t>
  </si>
  <si>
    <t>Notional Amount / Exposure</t>
  </si>
  <si>
    <t xml:space="preserve">Total Risk Weighted Assets on account of CCR-CDS </t>
  </si>
  <si>
    <r>
      <t xml:space="preserve">Exposure below materilality threshold </t>
    </r>
    <r>
      <rPr>
        <b/>
        <sz val="12"/>
        <color indexed="10"/>
        <rFont val="Calibri"/>
        <family val="2"/>
      </rPr>
      <t>(refer para 8 of circular on CDS)</t>
    </r>
  </si>
  <si>
    <t>(dimSeg)CreditRiskDimension~(dom)CreditRiskExposuresExcludingSecuritisation|(dimSeg)ExposureTypeDimension~(dom)OnBalanceSheet|(dimSeg)ExposureClassDimension~(dom)AllOtherClaimsNBFCsWhichAreAFCsIFCsIDFs|(dimSeg)DurationClaimDimension~(dom)LongTermClaims|(dimSeg)RatingTypeDimension~(dom)RatingTypeBBandBelow|(dimSeg)RiskWeightDimension~(dom)RiskWeight150Percent</t>
  </si>
  <si>
    <t>(dimSeg)CreditRiskDimension~(dom)CreditRiskExposuresExcludingSecuritisation|(dimSeg)ExposureTypeDimension~(dom)OnBalanceSheet|(dimSeg)ExposureClassDimension~(dom)AllOtherClaimsNBFCsWhichAreAFCsIFCsIDFs|(dimSeg)DurationClaimDimension~(dom)LongTermClaims|(dimSeg)RatingTypeDimension~(dom)UnratedType:I|RWTag</t>
  </si>
  <si>
    <t>Investments in capital instruments (other than common equity) issued by financial entities other than banks</t>
  </si>
  <si>
    <t>All other claims on bonds issued by Non-scheduled banks with</t>
  </si>
  <si>
    <r>
      <t xml:space="preserve"> Drawn portion of the ineligible</t>
    </r>
    <r>
      <rPr>
        <sz val="10"/>
        <color indexed="8"/>
        <rFont val="Arial Unicode MS"/>
        <family val="2"/>
      </rPr>
      <t xml:space="preserve"> liquidity facilities for securitisation exposures </t>
    </r>
  </si>
  <si>
    <t>(dimSeg)CreditRiskDimension~(dom)CreditRiskExposuresExcludingSecuritisation|(dimSeg)ExposureTypeDimension~(dom)OnBalanceSheet|(dimSeg)ExposureClassDimension~(dom)ClaimsPrimaryDealers|(dimSeg)DurationClaimDimension~(dom)LongTermClaims|(dimSeg)RatingTypeDimension~(dom)UnratedType|(dimSeg)RiskWeightDimension~(dom)RiskWeight100Percent</t>
  </si>
  <si>
    <t>(dimSeg)CreditRiskDimension~(dom)CreditRiskExposuresExcludingSecuritisation|(dimSeg)ExposureTypeDimension~(dom)OnBalanceSheet|(dimSeg)ExposureClassDimension~(dom)ClaimsPrimaryDealers|(dimSeg)DurationClaimDimension~(dom)LongTermClaims|(dimSeg)RatingTypeDimension~(dom)UnratedType|(dimSeg)RiskWeightDimension~(dom)RiskWeight150Percent</t>
  </si>
  <si>
    <t>(dimSeg)CreditRiskDimension~(dom)CreditRiskExposuresExcludingSecuritisation|(dimSeg)ExposureTypeDimension~(dom)OnBalanceSheet|(dimSeg)ExposureClassDimension~(dom)AllOtherClaimsNBFCsWhichAreAFCsIFCsIDFs|(dimSeg)DurationClaimDimension~(dom)LongTermClaims|(dimSeg)RatingTypeDimension~(dom)RatingTypeAAA|(dimSeg)RiskWeightDimension~(dom)RiskWeight20Percent</t>
  </si>
  <si>
    <t>(dimSeg)CapitalChargeCalculationApproachDimension~(dom)TSAApproach|(dimSeg)BusinessLinesDimension~(dom)CorporateFinance</t>
  </si>
  <si>
    <t>(dimSeg)CapitalChargeCalculationApproachDimension~(dom)TSAApproach|(dimSeg)BusinessLinesDimension~(dom)TradingAndSales</t>
  </si>
  <si>
    <t>(dimSeg)CapitalChargeCalculationApproachDimension~(dom)TSAApproach|(dimSeg)BusinessLinesDimension~(dom)PaymentAndSettlement</t>
  </si>
  <si>
    <t>(dimSeg)InterestRateRelatedInstrumentsTypeDimension~(dom)InterestRateRelatedInstrumentsExposure|(dimSeg)RiskTypeDimension~(dom)SpecificRisk|(dimSeg)SecuritiesHoldingCategoryDimension~(dom)SecuritiesAvailableSaleTreatedasHeldTradingBooks|(dimSeg)ResidualMaturitySecurityDimension~(dom)All|(dimSeg)RatingTypeDimension~(dom)RatingTypeBandBelowOrUnrated|(dimSeg)ExposureNatureDimension~(dom)Originator|(dimSeg)InvestmentsNatureDimension~(dom)ReSecuritisedDebtInstrumentsOtherthanCommercialRealEstateExposures|(dimSeg)InstrumentTypeDimension~(dom)InterestRateRelatedInstrument</t>
  </si>
  <si>
    <t>(dimSeg)CreditRiskDimension~(dom)CreditRiskforSecuritisationExposures|(dimSeg)ExposureTypeDimension~(dom)OnBalanceSheet</t>
  </si>
  <si>
    <t>Items</t>
  </si>
  <si>
    <t>Eligible amount</t>
  </si>
  <si>
    <t xml:space="preserve">Regulatory adjustments / deductions - Amounts subject to pre-Basel III treatment </t>
  </si>
  <si>
    <t>Tier 2 capital  (T2) available   [66-76]</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</si>
  <si>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AboveTenPercentInvestingBankCapitalFunds|(dimSeg)CapitalAdequacyRatioBanksDimension~(dom)NinePercentandAbove|(dimSeg)RiskWeightDimension~(dom)RiskWeight100Percent</t>
  </si>
  <si>
    <t>(dimSeg)CreditRiskDimension~(dom)CreditRiskExposuresExcludingSecuritisation|(dimSeg)TypeOffBalanceSheetExposureDimension~(dom)NonMarketRelatedExposure|(dimSeg)ExposureTypeDimension~(dom)OffBalanceSheet|(dimSeg)NonMarketRelatedExposuresOffBalanceSheetDimension~(dom)TransactionsAssetsSaleRecourse</t>
  </si>
  <si>
    <t>(dimSeg)CreditRiskDimension~(dom)CreditRiskExposuresExcludingSecuritisation|(dimSeg)TypeOffBalanceSheetExposureDimension~(dom)NonMarketRelatedExposure|(dimSeg)ExposureTypeDimension~(dom)OffBalanceSheet|(dimSeg)NonMarketRelatedExposuresOffBalanceSheetDimension~(dom)ContingentLiabilities|(dimSeg)TransactionDetailsDimension~(dom)CounterpartyClient</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</si>
  <si>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ecuritisedDebtInstrumentsCommercialRealEstateExposures|(dimSeg)RatingTypeDimension~(dom)RatingTypeAAAtoBBB|(dimSeg)ResidualMaturitySecurityDimension~(dom)All</t>
  </si>
  <si>
    <t>Period Start Date</t>
  </si>
  <si>
    <t>Period End Date</t>
  </si>
  <si>
    <t xml:space="preserve"> Regulatory adjustments applied to Common Equity Tier 1 due to insufficient Additional Tier 1 and Tier 2 to cover deductions</t>
  </si>
  <si>
    <t>(dimSeg)CreditRiskDimension~(dom)CreditRiskExposuresExcludingSecuritisation|(dimSeg)ExposureTypeDimension~(dom)OnBalanceSheet|(dimSeg)ExposureClassDimension~(dom)ClaimsForeignSovereigns|(dimseg)RatingTypeDimension~(dom)RatingTypeA|(dimSeg)RiskWeightDimension~(dom)RiskWeight20Percent</t>
  </si>
  <si>
    <t>(dimSeg)CreditRiskDimension~(dom)CreditRiskExposuresExcludingSecuritisation|(dimSeg)ExposureTypeDimension~(dom)OnBalanceSheet|(dimSeg)ExposureClassDimension~(dom)ClaimsForeignSovereigns|(dimseg)RatingTypeDimension~(dom)RatingTypeAAAtoAA|(dimSeg)RiskWeightDimension~(dom)RiskWeight0Percent</t>
  </si>
  <si>
    <t>(dimSeg)CreditRiskDimension~(dom)CreditRiskExposuresExcludingSecuritisation|(dimSeg)ExposureTypeDimension~(dom)OnBalanceSheet|(dimSeg)ExposureClassDimension~(dom)ClaimsECGC|(dimSeg)RiskWeightDimension~(dom)RiskWeight20Percent</t>
  </si>
  <si>
    <t>(dimSeg)CreditRiskDimension~(dom)CreditRiskExposuresExcludingSecuritisation|(dimSeg)TypeOffBalanceSheetExposureDimension~(dom)NonMarketRelatedExposure|(dimSeg)ExposureTypeDimension~(dom)OffBalanceSheet|(dimSeg)NonMarketRelatedExposuresOffBalanceSheetDimension~(dom)NoteIssuanceRevolvingNonrevolvingUnderwritingFacilities|(dimSeg)TransactionDetailsDimension~(dom)AssetTypeTransaction</t>
  </si>
  <si>
    <t>(dimSeg)CreditRiskDimension~(dom)CreditRiskExposuresExcludingSecuritisation|(dimSeg)TypeOffBalanceSheetExposureDimension~(dom)NonMarketRelatedExposure|(dimSeg)ExposureTypeDimension~(dom)OffBalanceSheet|(dimSeg)NonMarketRelatedExposuresOffBalanceSheetDimension~(dom)NoteIssuanceRevolvingNonrevolvingUnderwritingFacilities</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</si>
  <si>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UptoOneYear|(dimSeg)TransactionDetailsDimension~(dom)AssetTypeTransaction</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</si>
  <si>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AAA|(dimSeg)ResidualMaturitySecurityDimension~(dom)All</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</si>
  <si>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AA|(dimSeg)ResidualMaturitySecurityDimension~(dom)All</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</si>
  <si>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ReSecuritisedDebtInstrumentsOtherthanCommercialRealEstateExposures|(dimSeg)RatingTypeDimension~(dom)RatingTypeA|(dimSeg)ResidualMaturitySecurityDimension~(dom)All</t>
  </si>
  <si>
    <t>(dimSeg)CreditRiskDimension~(dom)CreditRiskExposuresExcludingSecuritisation|(dimSeg)TypeOffBalanceSheetExposureDimension~(dom)NonMarketRelatedExposure|(dimSeg)ExposureTypeDimension~(dom)OffBalanceSheet|(dimSeg)NonMarketRelatedExposuresOffBalanceSheetDimension~(dom)UndrawnCommittedCreditLines|(dimSeg)TransactionDetailsDimension~(dom)PurposeTransaction</t>
  </si>
  <si>
    <r>
      <t>Rating (</t>
    </r>
    <r>
      <rPr>
        <b/>
        <sz val="8"/>
        <color indexed="9"/>
        <rFont val="Arial Unicode MS"/>
        <family val="2"/>
      </rPr>
      <t>As mentioned below or its equivalent</t>
    </r>
    <r>
      <rPr>
        <b/>
        <sz val="10"/>
        <color indexed="9"/>
        <rFont val="Arial Unicode MS"/>
        <family val="2"/>
      </rPr>
      <t>) of facility/underlying exposure wherever applicable</t>
    </r>
  </si>
  <si>
    <t>CapitalCharge</t>
  </si>
  <si>
    <t>XSDFILE</t>
  </si>
  <si>
    <t>RangeValidate</t>
  </si>
  <si>
    <t>13,2</t>
  </si>
  <si>
    <t>Forward Forex contracts</t>
  </si>
  <si>
    <t>(dimSeg)CreditRiskDimension~(dom)CreditRiskExposuresExcludingSecuritisation|(dimSeg)TypeOffBalanceSheetExposureDimension~(dom)MarketRelatedExposure|(dimSeg)ExposureTypeDimension~(dom)OffBalanceSheet|(dimSeg)MarketRelatedExposuresOffBalanceSheetDimension~(dom)CrossCurrencySwaps</t>
  </si>
  <si>
    <t>(dimSeg)CreditRiskDimension~(dom)CreditRiskExposuresExcludingSecuritisation|(dimSeg)TypeOffBalanceSheetExposureDimension~(dom)MarketRelatedExposure|(dimSeg)ExposureTypeDimension~(dom)OffBalanceSheet|(dimSeg)MarketRelatedExposuresOffBalanceSheetDimension~(dom)OtherForwardForexContracts</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</si>
  <si>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ReSecuritisedDebtInstrumentsCommercialRealEstateExposures|(dimSeg)RatingTypeDimension~(dom)RatingTypeAAAtoBBB|(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</si>
  <si>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ExchangeTradedFuture|(dimSeg)InvestmentsNatureDimension~(dom)CorporateBonds|(dimSeg)RatingTypeDimension~(dom)RatingTypeBBandBelow|(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</si>
  <si>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OTCForward|(dimSeg)InvestmentsNatureDimension~(dom)CorporateBonds|(dimSeg)RatingTypeDimension~(dom)RatingTypeBBandBelow|(dimSeg)ResidualMaturitySecurityDimension~(dom)All</t>
  </si>
  <si>
    <t>(dimSeg)CreditRiskDimension~(dom)CreditRiskExposuresExcludingSecuritisation|(dimSeg)ExposureTypeDimension~(dom)OnBalanceSheet|(dimSeg)ExposureClassDimension~(dom)ClaimsForeignPublicSectorEntities|(dimSeg)RatingTypeDimension~(dom)UnratedType|(dimSeg)RiskWeightDimension~(dom)RiskWeight100Percent</t>
  </si>
  <si>
    <t>(dimSeg)CreditRiskDimension~(dom)CreditRiskExposuresExcludingSecuritisation|(dimSeg)ExposureTypeDimension~(dom)OnBalanceSheet|(dimSeg)ExposureClassDimension~(dom)ClaimsSubjectedtoRestructuringRescheduling|(dimSeg)RatingTypeDimension~(dom)UnratedTypeandRestructured|(dimSeg)RiskWeightDimension~(dom)RiskWeight125Percent</t>
  </si>
  <si>
    <t>On balance sheet credit equivalent (3*4)</t>
  </si>
  <si>
    <t>Collateral adjusted for haircut (same as 7)</t>
  </si>
  <si>
    <t>Net exposure (6-8)</t>
  </si>
  <si>
    <t>Exposure adjusted for haircut (same as 3)</t>
  </si>
  <si>
    <t>Net exposure (If 6&gt;4 then 0, else 4-6)</t>
  </si>
  <si>
    <r>
      <t xml:space="preserve">Note: </t>
    </r>
    <r>
      <rPr>
        <sz val="11"/>
        <color indexed="60"/>
        <rFont val="Calibri"/>
        <family val="2"/>
      </rPr>
      <t>The risk weight applicable to the counterparty or to the purpose for which the bank has extended finance or the type of asset, whichever is higher should be reported.</t>
    </r>
  </si>
  <si>
    <t>If(H:AAA,AA,AAA to AA,A,A to BBB,AAA to BBB,BBB,BBB to BB,BB to B,BB,Below BB,Below B,BB and below,Below BBB,B and Below,PR1+,PR1,PR2,PR3,PR 4 and 5,Unrated,Unrated and Permitted;(dimSeg)ExposureTypeDimension~(dom)OffBalanceSheet|(dimSeg)NonMarketRelatedExposuresOffBalanceSheetDimension~(dom)OtherNonMarketOffBalanceSheetExposure|(dimSeg)TransactionDetailsDimension~(dom)AssetTypeTransaction|(dimSeg)RatingTypeDimension~(dom)RatingTypeAAA,(dimSeg)ExposureTypeDimension~(dom)OffBalanceSheet|(dimSeg)NonMarketRelatedExposuresOffBalanceSheetDimension~(dom)OtherNonMarketOffBalanceSheetExposure|(dimSeg)TransactionDetailsDimension~(dom)AssetTypeTransaction|(dimSeg)RatingTypeDimension~(dom)RatingTypeAA,(dimSeg)ExposureTypeDimension~(dom)OffBalanceSheet|(dimSeg)NonMarketRelatedExposuresOffBalanceSheetDimension~(dom)OtherNonMarketOffBalanceSheetExposure|(dimSeg)TransactionDetailsDimension~(dom)AssetTypeTransaction|(dimSeg)RatingTypeDimension~(dom)RatingTypeAAAtoAA,(dimSeg)ExposureTypeDimension~(dom)OffBalanceSheet|(dimSeg)NonMarketRelatedExposuresOffBalanceSheetDimension~(dom)OtherNonMarketOffBalanceSheetExposure|(dimSeg)TransactionDetailsDimension~(dom)AssetTypeTransaction|(dimSeg)RatingTypeDimension~(dom)RatingTypeA,(dimSeg)ExposureTypeDimension~(dom)OffBalanceSheet|(dimSeg)NonMarketRelatedExposuresOffBalanceSheetDimension~(dom)OtherNonMarketOffBalanceSheetExposure|(dimSeg)TransactionDetailsDimension~(dom)AssetTypeTransaction|(dimSeg)RatingTypeDimension~(dom)RatingTypeAtoBBB,(dimSeg)ExposureTypeDimension~(dom)OffBalanceSheet|(dimSeg)NonMarketRelatedExposuresOffBalanceSheetDimension~(dom)OtherNonMarketOffBalanceSheetExposure|(dimSeg)TransactionDetailsDimension~(dom)AssetTypeTransaction|(dimSeg)RatingTypeDimension~(dom)RatingTypeAAAtoBBB,(dimSeg)ExposureTypeDimension~(dom)OffBalanceSheet|(dimSeg)NonMarketRelatedExposuresOffBalanceSheetDimension~(dom)OtherNonMarketOffBalanceSheetExposure|(dimSeg)TransactionDetailsDimension~(dom)AssetTypeTransaction|(dimSeg)RatingTypeDimension~(dom)RatingTypeBBB,(dimSeg)ExposureTypeDimension~(dom)OffBalanceSheet|(dimSeg)NonMarketRelatedExposuresOffBalanceSheetDimension~(dom)OtherNonMarketOffBalanceSheetExposure|(dimSeg)TransactionDetailsDimension~(dom)AssetTypeTransaction|(dimSeg)RatingTypeDimension~(dom)RatingTypeBBBtoBB,(dimSeg)ExposureTypeDimension~(dom)OffBalanceSheet|(dimSeg)NonMarketRelatedExposuresOffBalanceSheetDimension~(dom)OtherNonMarketOffBalanceSheetExposure|(dimSeg)TransactionDetailsDimension~(dom)AssetTypeTransaction|(dimSeg)RatingTypeDimension~(dom)RatingTypeBBtoB,(dimSeg)ExposureTypeDimension~(dom)OffBalanceSheet|(dimSeg)NonMarketRelatedExposuresOffBalanceSheetDimension~(dom)OtherNonMarketOffBalanceSheetExposure|(dimSeg)TransactionDetailsDimension~(dom)AssetTypeTransaction|(dimSeg)RatingTypeDimension~(dom)RatingTypeBB,(dimSeg)ExposureTypeDimension~(dom)OffBalanceSheet|(dimSeg)NonMarketRelatedExposuresOffBalanceSheetDimension~(dom)OtherNonMarketOffBalanceSheetExposure|(dimSeg)TransactionDetailsDimension~(dom)AssetTypeTransaction|(dimSeg)RatingTypeDimension~(dom)RatingTypeBelowBB,(dimSeg)ExposureTypeDimension~(dom)OffBalanceSheet|(dimSeg)NonMarketRelatedExposuresOffBalanceSheetDimension~(dom)OtherNonMarketOffBalanceSheetExposure|(dimSeg)TransactionDetailsDimension~(dom)AssetTypeTransaction|(dimSeg)RatingTypeDimension~(dom)RatingTypeBelowB,(dimSeg)ExposureTypeDimension~(dom)OffBalanceSheet|(dimSeg)NonMarketRelatedExposuresOffBalanceSheetDimension~(dom)OtherNonMarketOffBalanceSheetExposure|(dimSeg)TransactionDetailsDimension~(dom)AssetTypeTransaction|(dimSeg)RatingTypeDimension~(dom)RatingTypeBBandBelow,(dimSeg)ExposureTypeDimension~(dom)OffBalanceSheet|(dimSeg)NonMarketRelatedExposuresOffBalanceSheetDimension~(dom)OtherNonMarketOffBalanceSheetExposure|(dimSeg)TransactionDetailsDimension~(dom)AssetTypeTransaction|(dimSeg)RatingTypeDimension~(dom)RatingTypeBelowBBB,(dimSeg)ExposureTypeDimension~(dom)OffBalanceSheet|(dimSeg)NonMarketRelatedExposuresOffBalanceSheetDimension~(dom)OtherNonMarketOffBalanceSheetExposure|(dimSeg)TransactionDetailsDimension~(dom)AssetTypeTransaction|(dimSeg)RatingTypeDimension~(dom)RatingTypeBandBelow,(dimSeg)ExposureTypeDimension~(dom)OffBalanceSheet|(dimSeg)NonMarketRelatedExposuresOffBalanceSheetDimension~(dom)OtherNonMarketOffBalanceSheetExposure|(dimSeg)TransactionDetailsDimension~(dom)AssetTypeTransaction|(dimSeg)RatingTypeDimension~(dom)RatingTypePROnePlus,(dimSeg)ExposureTypeDimension~(dom)OffBalanceSheet|(dimSeg)NonMarketRelatedExposuresOffBalanceSheetDimension~(dom)OtherNonMarketOffBalanceSheetExposure|(dimSeg)TransactionDetailsDimension~(dom)AssetTypeTransaction|(dimSeg)RatingTypeDimension~(dom)PROne,(dimSeg)ExposureTypeDimension~(dom)OffBalanceSheet|(dimSeg)NonMarketRelatedExposuresOffBalanceSheetDimension~(dom)OtherNonMarketOffBalanceSheetExposure|(dimSeg)TransactionDetailsDimension~(dom)AssetTypeTransaction|(dimSeg)RatingTypeDimension~(dom)PRTwo,(dimSeg)ExposureTypeDimension~(dom)OffBalanceSheet|(dimSeg)NonMarketRelatedExposuresOffBalanceSheetDimension~(dom)OtherNonMarketOffBalanceSheetExposure|(dimSeg)TransactionDetailsDimension~(dom)AssetTypeTransaction|(dimSeg)RatingTypeDimension~(dom)PRThree,(dimSeg)ExposureTypeDimension~(dom)OffBalanceSheet|(dimSeg)NonMarketRelatedExposuresOffBalanceSheetDimension~(dom)OtherNonMarketOffBalanceSheetExposure|(dimSeg)TransactionDetailsDimension~(dom)AssetTypeTransaction|(dimSeg)RatingTypeDimension~(dom)PRFourFive,(dimSeg)ExposureTypeDimension~(dom)OffBalanceSheet|(dimSeg)NonMarketRelatedExposuresOffBalanceSheetDimension~(dom)OtherNonMarketOffBalanceSheetExposure|(dimSeg)TransactionDetailsDimension~(dom)AssetTypeTransaction|(dimSeg)RatingTypeDimension~(dom)UnratedType,(dimSeg)ExposureTypeDimension~(dom)OffBalanceSheet|(dimSeg)NonMarketRelatedExposuresOffBalanceSheetDimension~(dom)OtherNonMarketOffBalanceSheetExposure|(dimSeg)TransactionDetailsDimension~(dom)AssetTypeTransaction|(dimSeg)RatingTypeDimension~(dom)UnratedPermittedType)</t>
  </si>
  <si>
    <t>If(G:Domestic Sovereign,Foreign Sovereign,Domestic Public Sector Entities,Foreign Public Sector Entities,MDB BIS and IMF,Domestic Banks,Foreign Banks,Primary Dealers,Corporate including AFC,Non Resident Corporate,NBFC excluding AFC;(dimSeg)ExposureTypeDimension~(dom)OffBalanceSheet|(dimSeg)NonMarketRelatedExposuresOffBalanceSheetDimension~(dom)OtherNonMarketOffBalanceSheetExposure|(dimSeg)TransactionDetailsDimension~(dom)DomesticSovereign,(dimSeg)ExposureTypeDimension~(dom)OffBalanceSheet|(dimSeg)NonMarketRelatedExposuresOffBalanceSheetDimension~(dom)OtherNonMarketOffBalanceSheetExposure|(dimSeg)TransactionDetailsDimension~(dom)ForeignSovereign,(dimSeg)ExposureTypeDimension~(dom)OffBalanceSheet|(dimSeg)NonMarketRelatedExposuresOffBalanceSheetDimension~(dom)OtherNonMarketOffBalanceSheetExposure|(dimSeg)TransactionDetailsDimension~(dom)DomesticPublicSectorEntities,(dimSeg)ExposureTypeDimension~(dom)OffBalanceSheet|(dimSeg)NonMarketRelatedExposuresOffBalanceSheetDimension~(dom)OtherNonMarketOffBalanceSheetExposure|(dimSeg)TransactionDetailsDimension~(dom)ForeignPublicSectorEntities,(dimSeg)ExposureTypeDimension~(dom)OffBalanceSheet|(dimSeg)NonMarketRelatedExposuresOffBalanceSheetDimension~(dom)OtherNonMarketOffBalanceSheetExposure|(dimSeg)TransactionDetailsDimension~(dom)MDBBISIMF,(dimSeg)ExposureTypeDimension~(dom)OffBalanceSheet|(dimSeg)NonMarketRelatedExposuresOffBalanceSheetDimension~(dom)OtherNonMarketOffBalanceSheetExposure|(dimSeg)TransactionDetailsDimension~(dom)DomesticBanks,(dimSeg)ExposureTypeDimension~(dom)OffBalanceSheet|(dimSeg)NonMarketRelatedExposuresOffBalanceSheetDimension~(dom)OtherNonMarketOffBalanceSheetExposure|(dimSeg)TransactionDetailsDimension~(dom)ForeignBanks,(dimSeg)ExposureTypeDimension~(dom)OffBalanceSheet|(dimSeg)NonMarketRelatedExposuresOffBalanceSheetDimension~(dom)OtherNonMarketOffBalanceSheetExposure|(dimSeg)TransactionDetailsDimension~(dom)PrimaryDealers,(dimSeg)ExposureTypeDimension~(dom)OffBalanceSheet|(dimSeg)NonMarketRelatedExposuresOffBalanceSheetDimension~(dom)OtherNonMarketOffBalanceSheetExposure|(dimSeg)TransactionDetailsDimension~(dom)CorporateIncludingAFC,(dimSeg)ExposureTypeDimension~(dom)OffBalanceSheet|(dimSeg)NonMarketRelatedExposuresOffBalanceSheetDimension~(dom)OtherNonMarketOffBalanceSheetExposure|(dimSeg)TransactionDetailsDimension~(dom)NonResidentCorporate,(dimSeg)ExposureTypeDimension~(dom)OffBalanceSheet|(dimSeg)NonMarketRelatedExposuresOffBalanceSheetDimension~(dom)OtherNonMarketOffBalanceSheetExposure|(dimSeg)TransactionDetailsDimension~(dom)NBFCExcludingAFC;;H:AAA,AA,AAA to AA,A,A to BBB,AAA to BBB,BBB,BBB to BB,BB to B,BB,Below BB,Below B,BB and below,Below BBB,B and Below,PR1+,PR1,PR2,PR3,PR 4 and 5,Unrated,Unrated and Permitted;(dimSeg)RatingTypeDimension~(dom)RatingTypeAAA,(dimSeg)RatingTypeDimension~(dom)RatingTypeAA,(dimSeg)RatingTypeDimension~(dom)RatingTypeAAAtoAA,(dimSeg)RatingTypeDimension~(dom)RatingTypeA,(dimSeg)RatingTypeDimension~(dom)RatingTypeAtoBBB,(dimSeg)RatingTypeDimension~(dom)RatingTypeAAAtoBBB,(dimSeg)RatingTypeDimension~(dom)RatingTypeBBB,(dimSeg)RatingTypeDimension~(dom)RatingTypeBBBtoBB,(dimSeg)RatingTypeDimension~(dom)RatingTypeBBtoB,(dimSeg)RatingTypeDimension~(dom)RatingTypeBB,(dimSeg)RatingTypeDimension~(dom)RatingTypeBelowBB,(dimSeg)RatingTypeDimension~(dom)RatingTypeBelowB,(dimSeg)RatingTypeDimension~(dom)RatingTypeBBandBelow,(dimSeg)RatingTypeDimension~(dom)RatingTypeBelowBBB,(dimSeg)RatingTypeDimension~(dom)RatingTypeBandBelow,(dimSeg)RatingTypeDimension~(dom)RatingTypePROnePlus,(dimSeg)RatingTypeDimension~(dom)PROne,(dimSeg)RatingTypeDimension~(dom)PRTwo,(dimSeg)RatingTypeDimension~(dom)PRThree,(dimSeg)RatingTypeDimension~(dom)PRFourFive,(dimSeg)RatingTypeDimension~(dom)UnratedType,(dimSeg)RatingTypeDimension~(dom)UnratedPermittedType)</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</si>
  <si>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OtherthanCommercialRealEstateExposures|(dimSeg)RatingTypeDimension~(dom)RatingTypeAAA|(dimSeg)RiskWeightDimension~(dom)RiskWeight20Percent</t>
  </si>
  <si>
    <t>(dimSeg)CreditRiskDimension~(dom)CreditRiskExposuresExcludingSecuritisation|(dimSeg)TypeOffBalanceSheetExposureDimension~(dom)NonMarketRelatedExposure|(dimSeg)ExposureTypeDimension~(dom)OffBalanceSheet|(dimSeg)NonMarketRelatedExposuresOffBalanceSheetDimension~(dom)UndrawnCommittedCreditLines:G|CTRTag;;M|RWTag</t>
  </si>
  <si>
    <t>(dimSeg)CreditRiskDimension~(dom)CreditRiskExposuresExcludingSecuritisation|(dimSeg)TypeOffBalanceSheetExposureDimension~(dom)NonMarketRelatedExposure|(dimSeg)ExposureTypeDimension~(dom)OffBalanceSheet|(dimSeg)NonMarketRelatedExposuresOffBalanceSheetDimension~(dom)UndrawnCommittedCreditLines|(dimSeg)TransactionDetailsDimension~(dom)AssetTypeTransaction:H|RATTag;;M|RWTag</t>
  </si>
  <si>
    <t>(dimSeg)CreditRiskDimension~(dom)CreditRiskExposuresExcludingSecuritisation|(dimSeg)TypeOffBalanceSheetExposureDimension~(dom)NonMarketRelatedExposure|(dimSeg)ExposureTypeDimension~(dom)OffBalanceSheet|(dimSeg)NonMarketRelatedExposuresOffBalanceSheetDimension~(dom)TransactionsAssetsSaleRecourse|(dimSeg)TransactionDetailsDimension~(dom)AssetTypeTransaction:H|RATTag;;M|RWTag</t>
  </si>
  <si>
    <t>(dimSeg)RiskTypeDimension~(dom)SpecificRisk|(dimSeg)SecuritiesHoldingCategoryDimension~(dom)SecuritiesHeldTrade|(dimSeg)InstrumentTypeDimension~(dom)InterestRateRelatedInstrument|(dimSeg)InterestRateRelatedInstrumentsTypeDimension~(dom)DerivativesOptions|(dimSeg)InvestmentsNatureDimension~(dom)CorporateBonds|(dimSeg)RatingTypeDimension~(dom)RatingTypeAAAtoBBB|(dimSeg)ResidualMaturitySecurityDimension~(dom)MorethanSixMonthsButLessthanEqualTwentyfourMonths</t>
  </si>
  <si>
    <t>Securitisation exposures backed by Commercial Real Estate (CRE) exposures</t>
  </si>
  <si>
    <t>RWA</t>
  </si>
  <si>
    <t>CR NMR Off BS</t>
  </si>
  <si>
    <t xml:space="preserve">CR MR Off BS </t>
  </si>
  <si>
    <t>Failed trn. On BS</t>
  </si>
  <si>
    <t>Mkt risk Specific HFT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</si>
  <si>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InvestmentOtherSecuritiesPaymentStateGovernmentGuaranteed|(dimSeg)ResidualMaturitySecurityDimension~(dom)LessthanEqualSixMonths</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</si>
  <si>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CommercialRealEstateExposures|(dimSeg)RatingTypeDimension~(dom)RatingTypeA|(dimSeg)RiskWeightDimension~(dom)RiskWeight100Percent</t>
  </si>
  <si>
    <t>(dimSeg)CreditRiskDimension~(dom)CreditRiskExposuresExcludingSecuritisation|(dimSeg)ExposureTypeDimension~(dom)OnBalanceSheet|(dimSeg)ExposureClassDimension~(dom)ClaimsGuaranteedByCRGFTLIH|(dimSeg)RiskWeightDimension~(dom)RiskWeight0Percent</t>
  </si>
  <si>
    <t>(dimSeg)CreditRiskDimension~(dom)CreditRiskExposuresExcludingSecuritisation|(dimSeg)ExposureTypeDimension~(dom)OnBalanceSheet|(dimSeg)ExposureClassDimension~(dom)EquityInvestmentsInSubsidiariesPrebaselIIIIDeduction:I|RWTag</t>
  </si>
  <si>
    <t>(dimSeg)RiskTypeDimension~(dom)SpecificRisk|(dimSeg)SecuritiesHoldingCategoryDimension~(dom)SecuritiesAvailableSaleTreatedasHeldTradingBooks|(dimSeg)InstrumentTypeDimension~(dom)InterestRateRelatedInstrument|(dimSeg)InterestRateRelatedInstrumentsTypeDimension~(dom)ExchangeTradedFuture|(dimSeg)InvestmentsNatureDimension~(dom)CorporateBonds|(dimSeg)RatingTypeDimension~(dom)RatingTypeAAAtoBBB|(dimSeg)ResidualMaturitySecurityDimension~(dom)MorethanSixMonthsButLessthanEqualTwentyfourMonths</t>
  </si>
  <si>
    <t>RegulatoryAdjustmentsAmountsSubjectToPrebaselIIIITreatment</t>
  </si>
  <si>
    <t>TotalRegulatoryAdjustments</t>
  </si>
  <si>
    <t>Remarks</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</si>
  <si>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CommercialRealEstateExposures|(dimSeg)RatingTypeDimension~(dom)RatingTypeBBB|(dimSeg)RiskWeightDimension~(dom)RiskWeight150Percent</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</si>
  <si>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UptoTenPercentInvestingBankCommonEquity|(dimSeg)LevelOfCET1IncludingCCBAsPercentageOfApplicableCCBOfInvestingBank~(dom)FiftyPercentAboveLessThanSeventyFiveOfApplicableCCB|(dimSeg)RiskWeightDimension~(dom)RiskWeight350Percent</t>
  </si>
  <si>
    <t>(dimSeg)NatureOfRegulatoryCapitalDimension~(dom)CommonEquityCapitalTierI</t>
  </si>
  <si>
    <t>(dimSeg)NatureOfRegulatoryCapitalDimension~(dom)AdditionalTierICapitalInstruments</t>
  </si>
  <si>
    <t>(dimSeg)NatureOfRegulatoryCapitalDimension~(dom)PerpetualNonCumulativePreferenceShares</t>
  </si>
  <si>
    <t>(dimSeg)NatureOfRegulatoryCapitalDimension~(dom)PerpetualDebtInstruments</t>
  </si>
  <si>
    <t>Claims on Corporate</t>
  </si>
  <si>
    <t xml:space="preserve">Liquidity facilities (undrawn) for  securitisation exposures backed by other than CRE exposures </t>
  </si>
  <si>
    <t>Risk Adjusted Value (8*9)</t>
  </si>
  <si>
    <r>
      <t>Securities Transactions (Non-DvP Transactions) (Free deliveries)</t>
    </r>
    <r>
      <rPr>
        <sz val="10"/>
        <color indexed="8"/>
        <rFont val="Arial Unicode MS"/>
        <family val="2"/>
      </rPr>
      <t xml:space="preserve"> 
</t>
    </r>
  </si>
  <si>
    <r>
      <t>Foreign Exchange Transactions</t>
    </r>
    <r>
      <rPr>
        <sz val="10"/>
        <color indexed="8"/>
        <rFont val="Arial Unicode MS"/>
        <family val="2"/>
      </rPr>
      <t xml:space="preserve">
</t>
    </r>
  </si>
  <si>
    <t>Counterparty Client</t>
  </si>
  <si>
    <t>Risk Adjusted Value (5*6)</t>
  </si>
  <si>
    <t xml:space="preserve">Counterparty client </t>
  </si>
  <si>
    <t xml:space="preserve">No of days unsettled (after the settlement date) </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</si>
  <si>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AAA|(dimSeg)ResidualMaturitySecurityDimension~(dom)All</t>
  </si>
  <si>
    <t>Denominated in Indian rupees</t>
  </si>
  <si>
    <t>(i)</t>
  </si>
  <si>
    <t>Claims secured by residential property</t>
  </si>
  <si>
    <t>Securitisation exposures backed by commercial real estate exposures</t>
  </si>
  <si>
    <t xml:space="preserve">II) </t>
  </si>
  <si>
    <t>Total Capital (I + II)</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</si>
  <si>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InvestmentOtherSecuritiesPaymentStateGovernmentGuaranteed|(dimSeg)ResidualMaturitySecurityDimension~(dom)All</t>
  </si>
  <si>
    <t>(dimSeg)CreditRiskDimension~(dom)CreditRiskforSecuritisationExposures|(dimSeg)ExposureTypeDimension~(dom)OffBalanceSheet|(dimSeg)SecuritisedExposureNatureDimension~(dom)OtherthanOriginator|(dimSeg)ExposureClassDimension~(dom)SecuritisationExposures|(dimSeg)CollateralNatureDimension~(dom)BackedCommercialRealEstateExposures|(dimSeg)RatingTypeDimension~(dom)RatingTypeA|(dimSeg)RiskWeightDimension~(dom)RiskWeight100Percent</t>
  </si>
  <si>
    <t>(dimSeg)NatureOfRegulatoryCapitalDimension~(dom)TotalTierIIInvestmentsInSubsidiariesToBeDeductedFromTierIICapitalOfWhichTotalTierIIInvestmentsInInsuranceSubsidiaries</t>
  </si>
  <si>
    <t>(dimSeg)NatureOfRegulatoryCapitalDimension~(dom)TotalTierIIInvestmentsInSubsidiariesToBeDeductedFromTierIICapitalOfWhichTotalTierIIInvestmentsInOtherFinancialSubsidiaries</t>
  </si>
  <si>
    <t>(dimSeg)CreditRiskDimension~(dom)CreditRiskforReSecuritisationExposures|(dimSeg)ExposureTypeDimension~(dom)OnBalanceSheet|(dimSeg)ReSecuritisedExposureNatureDimension~(dom)OtherthanOriginator|(dimSeg)ExposureClassDimension~(dom)ReSecuritisationExposures|(dimSeg)CollateralNatureDimension~(dom)BackedOtherthanCommercialRealEstateExposures|(dimSeg)RatingTypeDimension~(dom)RatingTypeAAA|(dimSeg)RiskWeightDimension~(dom)RiskWeight40Percent</t>
  </si>
  <si>
    <t>(dimSeg)RiskTypeDimension~(dom)SpecificRisk|(dimSeg)SecuritiesHoldingCategoryDimension~(dom)SecuritiesAvailableSaleTreatedasHeldTradingBooks|(dimSeg)InstrumentTypeDimension~(dom)InterestRateRelatedInstrument|(dimSeg)InterestRateRelatedInstrumentsTypeDimension~(dom)ExchangeTradedFuture|(dimSeg)InvestmentsNatureDimension~(dom)CorporateBonds|(dimSeg)RatingTypeDimension~(dom)RatingTypeAAAtoBBB|(dimSeg)ResidualMaturitySecurityDimension~(dom)LessthanEqualSixMonths</t>
  </si>
  <si>
    <t>Interest Rate Futures</t>
  </si>
  <si>
    <t>Basis Swaps</t>
  </si>
  <si>
    <t>Capital Charge: Failed transactions  (on balance sheet)</t>
  </si>
  <si>
    <t xml:space="preserve">Amount of Exposure   </t>
  </si>
  <si>
    <t>Securities Transactions</t>
  </si>
  <si>
    <t>O</t>
  </si>
  <si>
    <t>(dimSeg)CreditRiskDimension~(dom)CreditRiskFailedTransactions|(dimSeg)ExposureTypeDimension~(dom)OnBalanceSheet</t>
  </si>
  <si>
    <t>(dimSeg)CreditRiskDimension~(dom)CreditRiskFailedTransactions|(dimSeg)ExposureTypeDimension~(dom)OffBalanceSheet</t>
  </si>
  <si>
    <t>(dimSeg)CreditRiskDimension~(dom)CreditRiskforCounterpartyExposures|(dimSeg)ReportingBankRoleDimension~(dom)AsBorrower</t>
  </si>
  <si>
    <t>(dimSeg)CreditRiskDimension~(dom)CreditRiskforCounterpartyExposures|(dimSeg)ReportingBankRoleDimension~(dom)AsLender</t>
  </si>
  <si>
    <t>III</t>
  </si>
  <si>
    <t xml:space="preserve">Claims on Banks incorporated in India and foreign bank branches in India </t>
  </si>
  <si>
    <t>9% and above</t>
  </si>
  <si>
    <t>Negative</t>
  </si>
  <si>
    <t>(dimSeg)NatureOfRegulatoryCapitalDimension~(dom)TotalAdditionalTierIinvestmentsInSubsidiariesToBeDeductedFromAdditionalTierICapitalOfWhichTotalAdditionalTierIInvestmentsInOtherFinancialSubsidiaries</t>
  </si>
  <si>
    <t>(dimSeg)NatureOfRegulatoryCapitalDimension~(dom)TotalAdditionalTierIinvestmentsInSubsidiariesToBeDeductedFromAdditionalTierICapitalOfWhichTotalAdditionalTierIInvestmentsInNonFinancialSubsidiaries</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</si>
  <si>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UptoTenPercentInvestingBankCommonEquity|(dimSeg)LevelOfCET1IncludingCCBAsPercentageOfApplicableCCBOfInvestingBank~(dom)AboveMinimumCET1IncludingCCB|(dimSeg)RiskWeightDimension~(dom)RiskWeight125Percent</t>
  </si>
  <si>
    <t>(dimSeg)NatureOfRegulatoryCapitalDimension~(dom)HeadOfficeBorrowingsInForeignCurrencyForAdditionalTierICapitalForForeignBanks</t>
  </si>
  <si>
    <t>(dimSeg)NatureOfRegulatoryCapitalDimension~(dom)AnyOtherInstrumentPermittedByRBIForInclusionInAdditionalTierICapital</t>
  </si>
  <si>
    <t>(dimSeg)NatureOfRegulatoryCapitalDimension~(dom)DirectlyIssuedAdditionalTierICapitalInstrumentsSubjectToPhaseOutFromJanuary12013</t>
  </si>
  <si>
    <t>(dimSeg)NatureOfRegulatoryCapitalDimension~(dom)AdditionalTierICapitalBeforeRegulatoryAdjustments</t>
  </si>
  <si>
    <t>(dimSeg)NatureOfRegulatoryCapitalDimension~(dom)AdditionalTierICapitalRegulatoryAdjustments</t>
  </si>
  <si>
    <t>(dimSeg)InstrumentTypeDimension~(dom)CreditDefaultSwaps|(dimSeg)RiskTypeDimension~(dom)SpecificRisk</t>
  </si>
  <si>
    <t>(dimSeg)InstrumentTypeDimension~(dom)CreditDefaultSwaps|(dimSeg)RiskTypeDimension~(dom)GeneralRisk</t>
  </si>
  <si>
    <t>(dimSeg)CreditRiskDimension~(dom)CreditRiskExposuresExcludingSecuritisation|(dimSeg)ExposureTypeDimension~(dom)OnBalanceSheet|(dimSeg)RiskWeightDimension~(dom)RiskWeight0Percent|(dimSeg)ExposureClassDimension~(dom)ClaimsGuaranteedByCGTMSE</t>
  </si>
  <si>
    <t>(dimSeg)CreditRiskDimension~(dom)CreditRiskforSecuritisationExposures|(dimSeg)ExposureTypeDimension~(dom)OnBalanceSheet|(dimSeg)SecuritisedExposureNatureDimension~(dom)OtherthanOriginator|(dimSeg)ExposureClassDimension~(dom)SecuritisationExposures|(dimSeg)CollateralNatureDimension~(dom)BackedCommercialRealEstateExposures|(dimSeg)RatingTypeDimension~(dom)RatingTypeAAA|(dimSeg)RiskWeightDimension~(dom)RiskWeight100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</si>
  <si>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CommercialRealEstateExposures|(dimSeg)RatingTypeDimension~(dom)RatingTypeAA|(dimSeg)RiskWeightDimension~(dom)RiskWeight100Percent</t>
  </si>
  <si>
    <t>NetExposure</t>
  </si>
  <si>
    <t>V</t>
  </si>
  <si>
    <t>VI</t>
  </si>
  <si>
    <t>VIII</t>
  </si>
  <si>
    <t>X</t>
  </si>
  <si>
    <t>XII</t>
  </si>
  <si>
    <t>XV</t>
  </si>
  <si>
    <t>XVI</t>
  </si>
  <si>
    <t>XVII</t>
  </si>
  <si>
    <t>XIX</t>
  </si>
  <si>
    <t>XX</t>
  </si>
  <si>
    <t>XXI</t>
  </si>
  <si>
    <t>(dimSeg)CreditRiskDimension~(dom)CreditRiskforSecuritisationExposures|(dimSeg)ExposureTypeDimension~(dom)OnBalanceSheet|(dimSeg)SecuritisedExposureNatureDimension~(dom)Originator|(dimSeg)ExposureClassDimension~(dom)SecuritisationExposures|(dimSeg)CollateralNatureDimension~(dom)BackedOtherthanCommercialRealEstateExposures|(dimSeg)RatingTypeDimension~(dom)RatingTypeAAA|(dimSeg)RiskWeightDimension~(dom)RiskWeight20Percent</t>
  </si>
  <si>
    <t>(dimSeg)CreditRiskDimension~(dom)CreditRiskforSecuritisationExposures|(dimSeg)ExposureTypeDimension~(dom)OnBalanceSheet|(dimSeg)SecuritisedExposureNatureDimension~(dom)Originator|(dimSeg)ExposureClassDimension~(dom)SecuritisationExposures|(dimSeg)CollateralNatureDimension~(dom)BackedOtherthanCommercialRealEstateExposures|(dimSeg)RatingTypeDimension~(dom)RatingTypeAA|(dimSeg)RiskWeightDimension~(dom)RiskWeight30Percent</t>
  </si>
  <si>
    <t>Adjusted Value  of Credit Risk Mitigant</t>
  </si>
  <si>
    <t>Unsecured portion of NPAs net of specific provisions / partial write offs</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</si>
  <si>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UptoTenPercentInvestingBankCapitalFunds</t>
  </si>
  <si>
    <t>Total Additional Tier 1 investments in subsidiaries - portion to be risk weighted (pre-basel III deduction)</t>
  </si>
  <si>
    <t>XXIX</t>
  </si>
  <si>
    <t>Total Tier II investments in subsidiaries - portion to be risk weighted (pre-basel III deduction)</t>
  </si>
  <si>
    <t>XXX</t>
  </si>
  <si>
    <t>Total common equity investments in subsidiaries - portion to be risk weighted (pre-basel III deduction)</t>
  </si>
  <si>
    <t>XIII</t>
  </si>
  <si>
    <t>Current Exposure (if 7 positive)</t>
  </si>
  <si>
    <t>(DVP Transactions)</t>
  </si>
  <si>
    <t>5 -15 days</t>
  </si>
  <si>
    <t>16 - 30 days</t>
  </si>
  <si>
    <t>31 - 45 days</t>
  </si>
  <si>
    <t>46 days or more</t>
  </si>
  <si>
    <t>AdjustedTierICapital</t>
  </si>
  <si>
    <t>(dimSeg)NatureOfRegulatoryCapitalDimension~(dom)RegulatoryAdjustmentsAppliedToTierIICapitalInRespectOfAmountsSubjectToPrebaselIIIITreatment</t>
  </si>
  <si>
    <t>(dimSeg)NatureOfRegulatoryCapitalDimension~(dom)OtherEligibleDeductionsFromTierIICapital</t>
  </si>
  <si>
    <t>(dimSeg)NatureOfRegulatoryCapitalDimension~(dom)TotalRegulatoryAdjustmentsToTierIICapital</t>
  </si>
  <si>
    <t>(dimSeg)NatureOfRegulatoryCapitalDimension~(dom)TierIICapitalAvailable</t>
  </si>
  <si>
    <t>(dimSeg)NatureOfRegulatoryCapitalDimension~(dom)AnyExcessAdditionalTierICapitalToBeReckonedAsTierIICapital</t>
  </si>
  <si>
    <t>(dimSeg)NatureOfRegulatoryCapitalDimension~(dom)TotalTierIICapitalAdmissibleForRegulatoryCapitalPurposes</t>
  </si>
  <si>
    <t>(dimSeg)NatureOfRegulatoryCapitalDimension~(dom)TotalCapital</t>
  </si>
  <si>
    <t>(dimSeg)NatureOfRegulatoryCapitalDimension~(dom)MemoItems</t>
  </si>
  <si>
    <t>(dimSeg)NatureOfRegulatoryCapitalDimension~(dom)InstitutionSpecificCapitalBufferCommonEquityTierIRequirement</t>
  </si>
  <si>
    <t>(dimSeg)NatureOfRegulatoryCapitalDimension~(dom)InstitutionSpecificCapitalBufferCommonEquityTierIRequirementOfWhichCapitalConservationBuffer</t>
  </si>
  <si>
    <t>(dimSeg)RiskTypeDimension~(dom)SpecificRisk|(dimSeg)SecuritiesHoldingCategoryDimension~(dom)SecuritiesAvailableSaleTreatedasHeldBankingBooks|(dimSeg)InstrumentTypeDimension~(dom)InterestRateRelatedInstrument|(dimSeg)InterestRateRelatedInstrumentsTypeDimension~(dom)DerivativesOptions|(dimSeg)InvestmentsNatureDimension~(dom)CorporateBonds|(dimSeg)RatingTypeDimension~(dom)RatingTypeAA|(dimSeg)ResidualMaturitySecurityDimension~(dom)All</t>
  </si>
  <si>
    <t xml:space="preserve">Others </t>
  </si>
  <si>
    <t>Interest Rate Contracts</t>
  </si>
  <si>
    <t>Forward Rate Agreements</t>
  </si>
  <si>
    <t>Interest Rate Options</t>
  </si>
  <si>
    <t>(dimSeg)SecuritiesHoldingCategoryDimension~(dom)SecuritiesAvailableSaleTreatedasHeldTradingBooks|(dimSeg)InstrumentTypeDimension~(dom)InterestRateRelatedInstrument|(dimSeg)RiskTypeDimension~(dom)GeneralRisk</t>
  </si>
  <si>
    <t>(dimSeg)ExposureTypeDimension~(dom)OffBalanceSheet|(dimSeg)NonMarketRelatedExposuresOffBalanceSheetDimension~(dom)OtherNonMarketOffBalanceSheetExposure|(dimSeg)TransactionDetailsDimension~(dom)OtherPurpose</t>
  </si>
  <si>
    <t>(dimSeg)SecuritiesHoldingCategoryDimension~(dom)SecuritiesAvailableSaleTreatedasHeldTradingBooks|(dimSeg)InstrumentTypeDimension~(dom)InterestRateRelatedInstrument</t>
  </si>
  <si>
    <t>Repo / Reverse Repo style transactions - in the books of the lender of funds</t>
  </si>
  <si>
    <t xml:space="preserve">Corporate debt security (as per the capital charge prescribed at 'd' above) </t>
  </si>
  <si>
    <t>For Long term claims:</t>
  </si>
  <si>
    <t xml:space="preserve">AAA </t>
  </si>
  <si>
    <t>HaircutAdjustedCollateral</t>
  </si>
  <si>
    <t>(dimSeg)SecuritiesHoldingCategoryDimension~(dom)SecuritiesHeldTrade|(dimSeg)InstrumentTypeDimension~(dom)InterestRateRelatedInstrument|(dimSeg)RiskTypeDimension~(dom)GeneralRisk</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</si>
  <si>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OtherthanCommercialRealEstateExposures</t>
  </si>
  <si>
    <t>(dimSeg)InstrumentTypeDimension~(dom)CreditDefaultSwaps</t>
  </si>
  <si>
    <t>(dimSeg)CreditRiskDimension~(dom)CreditRiskforReSecuritisationExposures|(dimSeg)ExposureTypeDimension~(dom)OnBalanceSheet|(dimSeg)ReSecuritisedExposureNatureDimension~(dom)Originator|(dimSeg)ExposureClassDimension~(dom)ReSecuritisationExposures|(dimSeg)CollateralNatureDimension~(dom)BackedOtherthanCommercialRealEstateExposures|(dimSeg)RatingTypeDimension~(dom)RatingTypeA|(dimSeg)RiskWeightDimension~(dom)RiskWeight100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</si>
  <si>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CommercialRealEstateExposures|(dimSeg)RatingTypeDimension~(dom)RatingTypeAA|(dimSeg)RiskWeightDimension~(dom)RiskWeight100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</si>
  <si>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CommercialRealEstateExposures|(dimSeg)RatingTypeDimension~(dom)RatingTypeAAA|(dimSeg)RiskWeightDimension~(dom)RiskWeight100Percent</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</si>
  <si>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OtherthanCommercialRealEstateExposures|(dimSeg)RatingTypeDimension~(dom)RatingTypeA|(dimSeg)RiskWeightDimension~(dom)RiskWeight50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</si>
  <si>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OtherthanCommercialRealEstateExposures|(dimSeg)RatingTypeDimension~(dom)RatingTypeBBB|(dimSeg)RiskWeightDimension~(dom)RiskWeight100Percent</t>
  </si>
  <si>
    <t>(dimSeg)InvestmentsNatureDimension~(dom)NoCapitalAdequacyNormsPrescribedRBI|(dimSeg)InterestRateRelatedInstrumentsTypeDimension~(dom)InterestRateRelatedInstrumentsExposure|(dimSeg)RiskTypeDimension~(dom)SpecificRisk|(dimSeg)SecuritiesHoldingCategoryDimension~(dom)SecuritiesHeldTrade|(dimSeg)InstrumentTypeDimension~(dom)InterestRateRelatedInstrument|(dimSeg)InvesteeBankTypeDimension~(dom)NonScheduledBank</t>
  </si>
  <si>
    <t>(dimSeg)InvestmentsNatureDimension~(dom)NoCapitalAdequacyNormsPrescribedRBI|(dimSeg)InterestRateRelatedInstrumentsTypeDimension~(dom)InterestRateRelatedInstrumentsExposure|(dimSeg)RiskTypeDimension~(dom)SpecificRisk|(dimSeg)SecuritiesHoldingCategoryDimension~(dom)SecuritiesAvailableSaleTreatedasHeldTradingBooks|(dimSeg)InstrumentTypeDimension~(dom)InterestRateRelatedInstrument|(dimSeg)InvesteeBankTypeDimension~(dom)NonScheduledBank</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</si>
  <si>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CommercialRealEstateExposures|(dimSeg)RatingTypeDimension~(dom)RatingTypeA|(dimSeg)RiskWeightDimension~(dom)RiskWeight100Percent</t>
  </si>
  <si>
    <t>(dimSeg)CreditRiskDimension~(dom)CreditRiskFailedTransactions|(dimSeg)ExposureTypeDimension~(dom)OffBalanceSheet|(dimSeg)TransactionClassDimension~(dom)DVPSecuritiesTransactions|(dimSeg)NumberUnsettledDaysDimension~(dom)MorethanEqualFortySixDays:F|CTRTag;;G|RATTag</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</si>
  <si>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InvestmentOtherSecuritiesPaymentStateGovernmentGuaranteed|(dimSeg)ResidualMaturitySecurityDimension~(dom)MorethanSixMonthsButLessthanEqualTwentyfourMonths</t>
  </si>
  <si>
    <t>VII)</t>
  </si>
  <si>
    <t>IX</t>
  </si>
  <si>
    <t>Market-risk-weighted exposures</t>
  </si>
  <si>
    <t>(dimSeg)CreditRiskDimension~(dom)CreditRiskExposuresExcludingSecuritisation|(dimSeg)TypeOffBalanceSheetExposureDimension~(dom)NonMarketRelatedExposure|(dimSeg)ExposureTypeDimension~(dom)OffBalanceSheet|(dimSeg)NonMarketRelatedExposuresOffBalanceSheetDimension~(dom)LCDocumentary|(dimSeg)TransactionDetailsDimension~(dom)AssetTypeTransaction:H|RATTag;;M|RWTag</t>
  </si>
  <si>
    <t>(dimSeg)CreditRiskDimension~(dom)CreditRiskExposuresExcludingSecuritisation|(dimSeg)TypeOffBalanceSheetExposureDimension~(dom)NonMarketRelatedExposure|(dimSeg)ExposureTypeDimension~(dom)OffBalanceSheet|(dimSeg)NonMarketRelatedExposuresOffBalanceSheetDimension~(dom)LCClean:G|CTRTag;;H|RATTag;;M|RWTag</t>
  </si>
  <si>
    <t>(dimSeg)CreditRiskDimension~(dom)CreditRiskExposuresExcludingSecuritisation|(dimSeg)TypeOffBalanceSheetExposureDimension~(dom)NonMarketRelatedExposure|(dimSeg)ExposureTypeDimension~(dom)OffBalanceSheet|(dimSeg)NonMarketRelatedExposuresOffBalanceSheetDimension~(dom)LCClean:G|CTRTag;;M|RWTag</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</si>
  <si>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CommercialRealEstateExposures|(dimSeg)RatingTypeDimension~(dom)RatingTypeAAA|(dimSeg)RiskWeightDimension~(dom)RiskWeight200Percent</t>
  </si>
  <si>
    <t>(dimSeg)CreditRiskDimension~(dom)CreditRiskExposuresExcludingSecuritisation|(dimSeg)TypeOffBalanceSheetExposureDimension~(dom)NonMarketRelatedExposure|(dimSeg)ExposureTypeDimension~(dom)OffBalanceSheet|(dimSeg)NonMarketRelatedExposuresOffBalanceSheetDimension~(dom)UnconditionalTakeoutFinance|(dimSeg)TransactionDetailsDimension~(dom)AssetTypeTransaction:H|RATTag;;M|RWTag</t>
  </si>
  <si>
    <t>(dimSeg)CreditRiskDimension~(dom)CreditRiskExposuresExcludingSecuritisation|(dimSeg)TypeOffBalanceSheetExposureDimension~(dom)NonMarketRelatedExposure|(dimSeg)ExposureTypeDimension~(dom)OffBalanceSheet|(dimSeg)NonMarketRelatedExposuresOffBalanceSheetDimension~(dom)ConditionalTakeoutFinance:G|CTRTag;;H|RATTag;;M|RWTag</t>
  </si>
  <si>
    <t>(dimSeg)CreditRiskDimension~(dom)CreditRiskExposuresExcludingSecuritisation|(dimSeg)TypeOffBalanceSheetExposureDimension~(dom)NonMarketRelatedExposure|(dimSeg)ExposureTypeDimension~(dom)OffBalanceSheet|(dimSeg)NonMarketRelatedExposuresOffBalanceSheetDimension~(dom)ConditionalTakeoutFinance:G|CTRTag;;M|RWTag</t>
  </si>
  <si>
    <t>(dimSeg)CreditRiskDimension~(dom)CreditRiskforSecuritisationExposures|(dimSeg)ExposureTypeDimension~(dom)OffBalanceSheet|(dimSeg)SecuritisedExposureNatureDimension~(dom)Originator|(dimSeg)ExposureClassDimension~(dom)UndrawnPortionOfEligibleLiquidityFacilitiesSecuritisationExposures|(dimSeg)RatingTypeDimension~(dom)UnratedType|(dimSeg)OriginalMaturityDimension~(dom)UptoOneYear:K|RWTag</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</si>
  <si>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overeignSecuritiesForeignGovernments|(dimSeg)RatingTypeDimension~(dom)RatingTypeBBtoB|(dimSeg)ResidualMaturitySecurityDimension~(dom)All</t>
  </si>
  <si>
    <t>(dimSeg)InstrumentTypeDimension~(dom)InterestRateRelatedInstrument</t>
  </si>
  <si>
    <t>Underwriting and Stand by Commitments</t>
  </si>
  <si>
    <t>Commercial Real Estate</t>
  </si>
  <si>
    <t>Venture Capital funds</t>
  </si>
  <si>
    <t>Other Purpose</t>
  </si>
  <si>
    <t>(dimSeg)ExposureTypeDimension~(dom)OffBalanceSheet|(dimSeg)NonMarketRelatedExposuresOffBalanceSheetDimension~(dom)OtherNonMarketOffBalanceSheetExposure|(dimSeg)TransactionDetailsDimension~(dom)PurposeTransaction</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</si>
  <si>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overeignSecuritiesForeignGovernments|(dimSeg)RatingTypeDimension~(dom)RatingTypeAAAtoAA|(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</si>
  <si>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ExchangeTradedFuture|(dimSeg)InvestmentsNatureDimension~(dom)CorporateBonds|(dimSeg)RatingTypeDimension~(dom)RatingTypeAAAtoBBB|(dimSeg)ResidualMaturitySecurityDimension~(dom)MorethanTwentyfourMonths</t>
  </si>
  <si>
    <t>(dimSeg)NatureOfRegulatoryCapitalDimension~(dom)ShortfallInTierIICapitalOfMajorityOwnedFinancialEntitiesWhichHaveNotBeenConsolidatedWithBank</t>
  </si>
  <si>
    <t>(dimSeg)CreditRiskDimension~(dom)CreditRiskExposuresExcludingSecuritisation|(dimSeg)TypeOffBalanceSheetExposureDimension~(dom)NonMarketRelatedExposure|(dimSeg)ExposureTypeDimension~(dom)OffBalanceSheet|(dimSeg)NonMarketRelatedExposuresOffBalanceSheetDimension~(dom)UnderwritingStandbyCommitments:G|CTRTag;;H|RATTag;;M|RWTag</t>
  </si>
  <si>
    <t>(dimSeg)CreditRiskDimension~(dom)CreditRiskExposuresExcludingSecuritisation|(dimSeg)TypeOffBalanceSheetExposureDimension~(dom)NonMarketRelatedExposure|(dimSeg)ExposureTypeDimension~(dom)OffBalanceSheet|(dimSeg)NonMarketRelatedExposuresOffBalanceSheetDimension~(dom)UnderwritingStandbyCommitments:G|CTRTag;;M|RWTag</t>
  </si>
  <si>
    <t>(dimSeg)CreditRiskDimension~(dom)CreditRiskExposuresExcludingSecuritisation|(dimSeg)TypeOffBalanceSheetExposureDimension~(dom)NonMarketRelatedExposure|(dimSeg)ExposureTypeDimension~(dom)OffBalanceSheet|(dimSeg)NonMarketRelatedExposuresOffBalanceSheetDimension~(dom)UnderwritingStandbyCommitments|(dimSeg)TransactionDetailsDimension~(dom)AssetTypeTransaction:H|RATTag;;M|RWTag</t>
  </si>
  <si>
    <t>(dimSeg)CreditRiskDimension~(dom)CreditRiskExposuresExcludingSecuritisation|(dimSeg)TypeOffBalanceSheetExposureDimension~(dom)NonMarketRelatedExposure|(dimSeg)ExposureTypeDimension~(dom)OffBalanceSheet|(dimSeg)NonMarketRelatedExposuresOffBalanceSheetDimension~(dom)OthersGuarantees:G|CTRTag;;H|RATTag;;M|RWTag</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</si>
  <si>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CommercialRealEstateExposures|(dimSeg)RatingTypeDimension~(dom)RatingTypeBBB|(dimSeg)RiskWeightDimension~(dom)RiskWeight150Percent</t>
  </si>
  <si>
    <t>Rating ( As mentioned below or its equivalent) of facility/und-erlying exposure wherever applicable</t>
  </si>
  <si>
    <t>(dimSeg)RiskTypeDimension~(dom)SpecificRisk|(dimSeg)SecuritiesHoldingCategoryDimension~(dom)SecuritiesAvailableSaleTreatedasHeldTradingBooks|(dimSeg)InstrumentTypeDimension~(dom)InterestRateRelatedInstrument|(dimSeg)InterestRateRelatedInstrumentsTypeDimension~(dom)DerivativesOptions|(dimSeg)InvestmentsNatureDimension~(dom)CorporateBonds|(dimSeg)RatingTypeDimension~(dom)RatingTypeAAAtoBBB|(dimSeg)ResidualMaturitySecurityDimension~(dom)MorethanTwentyfourMonths</t>
  </si>
  <si>
    <t>Capital Charge: Failed transactions  (off balance sheet)</t>
  </si>
  <si>
    <t>Credit Equivalent Amount (6+8)</t>
  </si>
  <si>
    <t>Credit Equivalent Amount(4*5)</t>
  </si>
  <si>
    <t>CR on BS Sec.</t>
  </si>
  <si>
    <t>F</t>
  </si>
  <si>
    <t>J</t>
  </si>
  <si>
    <t>B</t>
  </si>
  <si>
    <t>H</t>
  </si>
  <si>
    <t>L</t>
  </si>
  <si>
    <t>RatingTypeAAA</t>
  </si>
  <si>
    <t>RatingTypeAA</t>
  </si>
  <si>
    <t>RatingTypeAAAtoAA</t>
  </si>
  <si>
    <t>RatingTypeA</t>
  </si>
  <si>
    <t>RatingTypeAtoBBB</t>
  </si>
  <si>
    <t>RatingTypeAAAtoBBB</t>
  </si>
  <si>
    <t>RatingTypeBBB</t>
  </si>
  <si>
    <t>RatingTypeBBBtoBB</t>
  </si>
  <si>
    <t>RatingTypeBBtoB</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</si>
  <si>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CorporateBonds|(dimSeg)RatingTypeDimension~(dom)RatingTypeAAAtoBBB|(dimSeg)ResidualMaturitySecurityDimension~(dom)MorethanSixMonthsButLessthanEqualTwentyfourMonths</t>
  </si>
  <si>
    <t>Current Exposure (7 if positive)</t>
  </si>
  <si>
    <t xml:space="preserve"> Horizontal disallowance</t>
  </si>
  <si>
    <t xml:space="preserve">iii) </t>
  </si>
  <si>
    <t>Vertical disallowance</t>
  </si>
  <si>
    <t xml:space="preserve">iv) </t>
  </si>
  <si>
    <t xml:space="preserve"> Specific risk</t>
  </si>
  <si>
    <t>b.</t>
  </si>
  <si>
    <t>Venture capital funds</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</si>
  <si>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NoInvestmentInvestingBankCommonEquity|(dimSeg)LevelOfCET1IncludingCCBAsPercentageOfApplicableCCBOfInvestingBank~(dom)AboveMinimumCET1IncludingCCB|(dimSeg)RiskWeightDimension~(dom)RiskWeight100Percent</t>
  </si>
  <si>
    <t>(dimSeg)CreditRiskDimension~(dom)CreditRiskExposuresExcludingSecuritisation|(dimSeg)TypeOffBalanceSheetExposureDimension~(dom)NonMarketRelatedExposure|(dimSeg)ExposureTypeDimension~(dom)OffBalanceSheet|(dimSeg)NonMarketRelatedExposuresOffBalanceSheetDimension~(dom)ForwardAssetPurchasesForwardDepositsLiabilityPartlyPaidUpShares|(dimSeg)TransactionDetailsDimension~(dom)AssetTypeTransaction:H|RATTag;;M|RWTag</t>
  </si>
  <si>
    <t>(dimSeg)CreditRiskDimension~(dom)CreditRiskforSecuritisationExposures|(dimSeg)ExposureTypeDimension~(dom)OffBalanceSheet|(dimSeg)SecuritisedExposureNatureDimension~(dom)Originator|(dimSeg)ExposureClassDimension~(dom)SecuritisationExposures|(dimSeg)CollateralNatureDimension~(dom)BackedOtherthanCommercialRealEstateExposures</t>
  </si>
  <si>
    <t>(dimSeg)CreditRiskDimension~(dom)CreditRiskforSecuritisationExposures|(dimSeg)ExposureTypeDimension~(dom)OffBalanceSheet|(dimSeg)SecuritisedExposureNatureDimension~(dom)Originator|(dimSeg)ExposureClassDimension~(dom)SecuritisationExposures|(dimSeg)CollateralNatureDimension~(dom)BackedCommercialRealEstateExposures|(dimSeg)RatingTypeDimension~(dom)RatingTypeBBB|(dimSeg)RiskWeightDimension~(dom)RiskWeight150Percent</t>
  </si>
  <si>
    <t>(dimSeg)CreditRiskDimension~(dom)CreditRiskforSecuritisationExposures|(dimSeg)ExposureTypeDimension~(dom)OffBalanceSheet|(dimSeg)SecuritisedExposureNatureDimension~(dom)Originator|(dimSeg)ExposureClassDimension~(dom)SecuritisationExposures|(dimSeg)CollateralNatureDimension~(dom)BackedCommercialRealEstateExposures</t>
  </si>
  <si>
    <t>(dimSeg)RiskTypeDimension~(dom)SpecificRisk|(dimSeg)SecuritiesHoldingCategoryDimension~(dom)SecuritiesAvailableSaleTreatedasHeldBankingBooks|(dimSeg)InstrumentTypeDimension~(dom)InterestRateRelatedInstrument|(dimSeg)InterestRateRelatedInstrumentsTypeDimension~(dom)DerivativesOptions|(dimSeg)InvestmentsNatureDimension~(dom)CorporateBonds|(dimSeg)RatingTypeDimension~(dom)RatingTypeAAA|(dimSeg)ResidualMaturitySecurityDimension~(dom)All</t>
  </si>
  <si>
    <t>Cross Currency Swaps including Cross Currency Interest Rate Swaps</t>
  </si>
  <si>
    <t xml:space="preserve">LCs (Documentary)
</t>
  </si>
  <si>
    <r>
      <t>Guarantees - Financial - Direct credit substitutes</t>
    </r>
    <r>
      <rPr>
        <sz val="10"/>
        <color indexed="8"/>
        <rFont val="Arial Unicode MS"/>
        <family val="2"/>
      </rPr>
      <t xml:space="preserve"> 
</t>
    </r>
  </si>
  <si>
    <t xml:space="preserve">Exposure adjusted for haircut </t>
  </si>
  <si>
    <r>
      <t xml:space="preserve">NPAs Secured </t>
    </r>
    <r>
      <rPr>
        <sz val="10"/>
        <rFont val="Arial Unicode MS"/>
        <family val="2"/>
      </rPr>
      <t>by ineligible CRM (viz., land, bldg, plant &amp; machinery) (where provisions reach 15% of the outstanding amount)</t>
    </r>
  </si>
  <si>
    <t>(dimSeg)CreditRiskDimension~(dom)CreditRiskforReSecuritisationExposures|(dimSeg)ExposureTypeDimension~(dom)OffBalanceSheet|(dimSeg)ReSecuritisedExposureNatureDimension~(dom)OtherthanOriginator|(dimSeg)ExposureClassDimension~(dom)ReSecuritisationExposures|(dimSeg)CollateralNatureDimension~(dom)BackedOtherthanCommercialRealEstateExposures|(dimSeg)RatingTypeDimension~(dom)RatingTypeBB|(dimSeg)RiskWeightDimension~(dom)RiskWeight650Percent</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</si>
  <si>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OtherthanCommercialRealEstateExposures</t>
  </si>
  <si>
    <t>(dimSeg)CreditRiskDimension~(dom)CreditRiskExposuresExcludingSecuritisation|(dimSeg)ExposureTypeDimension~(dom)OnBalanceSheet|(dimSeg)ExposureClassDimension~(dom)ExposureToEquityInstrumentsIssuedByNBFCsForSignificantExposures|(dimSeg)RiskWeightDimension~(dom)RiskWeight250Percent</t>
  </si>
  <si>
    <t>(dimSeg)CreditRiskDimension~(dom)CreditRiskExposuresExcludingSecuritisation|(dimSeg)TypeOffBalanceSheetExposureDimension~(dom)NonMarketRelatedExposure|(dimSeg)ExposureTypeDimension~(dom)OffBalanceSheet|(dimSeg)NonMarketRelatedExposuresOffBalanceSheetDimension~(dom)UnconditionalTakeoutFinance:G|CTRTag;;M|RWTag</t>
  </si>
  <si>
    <t>(dimSeg)NatureOfRegulatoryCapitalDimension~(dom)TotalTierIIInvestmentsInSubsidiariesToBeDeductedFromTierIICapitalOfWhichTotalTierIIInvestmentsInNonFinancialSubsidiaries</t>
  </si>
  <si>
    <t>(dimSeg)CreditRiskDimension~(dom)CreditRiskExposuresExcludingSecuritisation|(dimSeg)ExposureTypeDimension~(dom)OnBalanceSheet|(dimSeg)ExposureClassDimension~(dom)OtherAssets</t>
  </si>
  <si>
    <t>(dimSeg)CreditRiskDimension~(dom)CreditRiskExposuresExcludingSecuritisation|(dimSeg)ExposureTypeDimension~(dom)OnBalanceSheet|(dimSeg)ExposureClassDimension~(dom)DepositsKeptByBanksWithCCPs:I|RWTag</t>
  </si>
  <si>
    <t>(dimSeg)CreditRiskDimension~(dom)CreditRiskExposuresExcludingSecuritisation|(dimSeg)ExposureTypeDimension~(dom)OnBalanceSheet|(dimSeg)ExposureClassDimension~(dom)EquityInvestmentsInNonFinancialEntitiesWhichDoesNotExceed10PercentOfPaidUpEquityOfSuchEntity:I|RWTag</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</si>
  <si>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CommercialRealEstateExposures|(dimSeg)RatingTypeDimension~(dom)RatingTypeAA|(dimSeg)RiskWeightDimension~(dom)RiskWeight100Percent</t>
  </si>
  <si>
    <t>CR Off BS Sec.</t>
  </si>
  <si>
    <t>CCR - As Borrower</t>
  </si>
  <si>
    <t>CCR - As Lender</t>
  </si>
  <si>
    <t>Failed trn. Off BS</t>
  </si>
  <si>
    <t>Operational Risk</t>
  </si>
  <si>
    <t>(dimSeg)ExposureTypeDimension~(dom)OffBalanceSheet|(dimSeg)NonMarketRelatedExposuresOffBalanceSheetDimension~(dom)OtherNonMarketOffBalanceSheetExposure|(dimSeg)TransactionDetailsDimension~(dom)CommercialRealEstate</t>
  </si>
  <si>
    <t>Claims on State Government</t>
  </si>
  <si>
    <t>On-balance sheet exposures excluding securitisation exposures</t>
  </si>
  <si>
    <t>(dimSeg)CreditRiskDimension~(dom)CreditRiskforSecuritisationExposures|(dimSeg)ExposureTypeDimension~(dom)OnBalanceSheet|(dimSeg)SecuritisedExposureNatureDimension~(dom)Originator|(dimSeg)ExposureClassDimension~(dom)SecuritisationExposures|(dimSeg)CollateralNatureDimension~(dom)BackedCommercialRealEstateExposures|(dimSeg)RatingTypeDimension~(dom)RatingTypeA|(dimSeg)RiskWeightDimension~(dom)RiskWeight100Percent</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</si>
  <si>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CommercialRealEstateExposures</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</si>
  <si>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CommercialRealEstateExposures|(dimSeg)RatingTypeDimension~(dom)RatingTypeBBB|(dimSeg)RiskWeightDimension~(dom)RiskWeight400Percent</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</si>
  <si>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CommercialRealEstateExposures</t>
  </si>
  <si>
    <t>(dimSeg)CreditRiskDimension~(dom)CreditRiskforReSecuritisationExposures|(dimSeg)ExposureTypeDimension~(dom)OnBalanceSheet|(dimSeg)ReSecuritisedExposureNatureDimension~(dom)Originator|(dimSeg)ExposureClassDimension~(dom)ReSecuritisationExposures|(dimSeg)CollateralNatureDimension~(dom)BackedCommercialRealEstateExposures|(dimSeg)RatingTypeDimension~(dom)RatingTypeA|(dimSeg)RiskWeightDimension~(dom)RiskWeight200Percent</t>
  </si>
  <si>
    <t>(dimSeg)CreditRiskDimension~(dom)CreditRiskforReSecuritisationExposures|(dimSeg)ExposureTypeDimension~(dom)OnBalanceSheet|(dimSeg)ReSecuritisedExposureNatureDimension~(dom)Originator|(dimSeg)ExposureClassDimension~(dom)ReSecuritisationExposures|(dimSeg)CollateralNatureDimension~(dom)BackedCommercialRealEstateExposures|(dimSeg)RatingTypeDimension~(dom)RatingTypeBBB|(dimSeg)RiskWeightDimension~(dom)RiskWeight400Percent</t>
  </si>
  <si>
    <t>(dimSeg)NatureOfRegulatoryCapitalDimension~(dom)TierIICapitalBeforeRegulatoryAdjustments</t>
  </si>
  <si>
    <t>(dimSeg)NatureOfRegulatoryCapitalDimension~(dom)MinorityInterestInCommonEquityTierICapitalOfConsolidatedSubsidiaries</t>
  </si>
  <si>
    <t>(dimSeg)NatureOfRegulatoryCapitalDimension~(dom)MinorityInterestInAdditionalTierICapitalInstrumentsOfConsolidatedSubsidiaries</t>
  </si>
  <si>
    <t>Risk Adjusted Value (11*12)</t>
  </si>
  <si>
    <t>(dimSeg)NatureOfRegulatoryCapitalDimension~(dom)InterestFreeFundsFromHeadOfficeForForeignBanks</t>
  </si>
  <si>
    <t>(dimSeg)NatureOfRegulatoryCapitalDimension~(dom)StatutoryReservesKeptInIndianBooksForForeignBanks</t>
  </si>
  <si>
    <t>(dimSeg)NatureOfRegulatoryCapitalDimension~(dom)RemittableSurplusRetainedInIndianBooksNotRepatriableForForeignBanks</t>
  </si>
  <si>
    <t>(dimSeg)NatureOfRegulatoryCapitalDimension~(dom)CapitalReservesNonRepatriableSurplusFromSaleOfAssetsInIndiaHeldInSeparateAccountForForeignBanks</t>
  </si>
  <si>
    <t>(dimSeg)NatureOfRegulatoryCapitalDimension~(dom)InterestFreeFundsRemittedFromAbroadForAcquisitionOfPropertyAndHeldInSeparateAccountForForeignBanks</t>
  </si>
  <si>
    <t>(dimSeg)NatureOfRegulatoryCapitalDimension~(dom)AnyOtherInstrumentPermittedByRBI</t>
  </si>
  <si>
    <t>(dimSeg)NatureOfRegulatoryCapitalDimension~(dom)AggregateCommonEquityTierICapitalBeforeRegulatoryAdjustments</t>
  </si>
  <si>
    <t>(dimSeg)NatureOfRegulatoryCapitalDimension~(dom)RegulatoryAdjustmentsAppliedOnCommonEquity</t>
  </si>
  <si>
    <t>(dimSeg)NatureOfRegulatoryCapitalDimension~(dom)GoodwillRegulatoryAdjustmentsAppliedOnCommonEquity</t>
  </si>
  <si>
    <t>(dimSeg)NatureOfRegulatoryCapitalDimension~(dom)Intangibles</t>
  </si>
  <si>
    <t xml:space="preserve"> Securitisation exposures relating to commercial real estate exposures</t>
  </si>
  <si>
    <t xml:space="preserve">Items in respect of which bank is contingently liable </t>
  </si>
  <si>
    <t>Forward Asset Purchases / Forward Deposits / Liability on partly paid up shares</t>
  </si>
  <si>
    <t>Capital Charge for Market Risk</t>
  </si>
  <si>
    <t>Foreign Exchange Transactions</t>
  </si>
  <si>
    <t xml:space="preserve">Agreed Settlement Price </t>
  </si>
  <si>
    <t>(dimSeg)SecuritiesHoldingCategoryDimension~(dom)SecuritiesHeldTrade|(dimSeg)InstrumentTypeDimension~(dom)InterestRateRelatedInstrument|(dimSeg)RiskTypeDimension~(dom)Options</t>
  </si>
  <si>
    <t xml:space="preserve">Gross Total -Interest Rate Contracts </t>
  </si>
  <si>
    <t>(dimSeg)RiskTypeDimension~(dom)SpecificRisk|(dimSeg)SecuritiesHoldingCategoryDimension~(dom)SecuritiesHeldTrade|(dimSeg)InstrumentTypeDimension~(dom)InterestRateRelatedInstrument|(dimSeg)InterestRateRelatedInstrumentsTypeDimension~(dom)OTCForward|(dimSeg)InvestmentsNatureDimension~(dom)CorporateBonds|(dimSeg)RatingTypeDimension~(dom)RatingTypeAAAtoBBB|(dimSeg)ResidualMaturitySecurityDimension~(dom)MorethanSixMonthsButLessthanEqualTwentyfourMonths</t>
  </si>
  <si>
    <t>AgreedSettlementPrice</t>
  </si>
  <si>
    <t>CurrentMarketPrice</t>
  </si>
  <si>
    <t>CurrentExposure</t>
  </si>
  <si>
    <t>RiskMultiplier</t>
  </si>
  <si>
    <t>CapitalChargeAmount</t>
  </si>
  <si>
    <t>**NA**</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</si>
  <si>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overeignSecuritiesForeignGovernments|(dimSeg)RatingTypeDimension~(dom)RatingTypeBelowB|(dimSeg)ResidualMaturitySecurityDimension~(dom)All</t>
  </si>
  <si>
    <t>(dimSeg)CreditRiskDimension~(dom)CreditRiskFailedTransactions|(dimSeg)ExposureTypeDimension~(dom)OffBalanceSheet|(dimSeg)TransactionClassDimension~(dom)DVPSecuritiesTransactions|(dimSeg)NumberUnsettledDaysDimension~(dom)MorethanEqualFiveDaysLessthanEqualFifteenDays:F|CTRTag;;G|RATTag</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</si>
  <si>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InvestmentOtherSecuritiesPaymentCentralGovernmentGuaranteed|(dimSeg)ResidualMaturitySecurityDimension~(dom)All</t>
  </si>
  <si>
    <t>(dimSeg)CreditRiskDimension~(dom)CreditRiskforSecuritisationExposures|(dimSeg)ExposureTypeDimension~(dom)OffBalanceSheet|(dimSeg)SecuritisedExposureNatureDimension~(dom)OtherthanOriginator|(dimSeg)ExposureClassDimension~(dom)SecuritisationExposures|(dimSeg)CollateralNatureDimension~(dom)BackedCommercialRealEstateExposures|(dimSeg)RatingTypeDimension~(dom)RatingTypeAAA|(dimSeg)RiskWeightDimension~(dom)RiskWeight100Percent</t>
  </si>
  <si>
    <t>PotentialExposure</t>
  </si>
  <si>
    <t>ReplacementCost</t>
  </si>
  <si>
    <t>(dimSeg)RiskTypeDimension~(dom)SpecificRisk|(dimSeg)SecuritiesHoldingCategoryDimension~(dom)SecuritiesAvailableSaleTreatedasHeldBankingBooks|(dimSeg)InstrumentTypeDimension~(dom)InterestRateRelatedInstrument</t>
  </si>
  <si>
    <t>(dimSeg)SecuritiesHoldingCategoryDimension~(dom)SecuritiesHeldTrade|(dimSeg)InstrumentTypeDimension~(dom)InterestRateRelatedInstrument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</si>
  <si>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InvestmentOtherApprovedSecuritiesCentralGovernmentGuaranteed|(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</si>
  <si>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OTCForward|(dimSeg)InvestmentsNatureDimension~(dom)CorporateBonds|(dimSeg)RatingTypeDimension~(dom)RatingTypeBBB|(dimSeg)ResidualMaturitySecurityDimension~(dom)All</t>
  </si>
  <si>
    <t>(dimSeg)CreditRiskDimension~(dom)CreditRiskforSecuritisationExposures|(dimSeg)ExposureTypeDimension~(dom)OnBalanceSheet|(dimSeg)SecuritisedExposureNatureDimension~(dom)OtherthanOriginator|(dimSeg)ExposureClassDimension~(dom)SecuritisationExposures|(dimSeg)CollateralNatureDimension~(dom)BackedOtherthanCommercialRealEstateExposures|(dimSeg)RatingTypeDimension~(dom)RatingTypeAAA|(dimSeg)RiskWeightDimension~(dom)RiskWeight20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</si>
  <si>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OtherthanCommercialRealEstateExposures|(dimSeg)RatingTypeDimension~(dom)RatingTypeAA|(dimSeg)RiskWeightDimension~(dom)RiskWeight30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</si>
  <si>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OtherthanCommercialRealEstateExposures|(dimSeg)RatingTypeDimension~(dom)RatingTypeA|(dimSeg)RiskWeightDimension~(dom)RiskWeight50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</si>
  <si>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OtherthanCommercialRealEstateExposures|(dimSeg)RatingTypeDimension~(dom)RatingTypeBBB|(dimSeg)RiskWeightDimension~(dom)RiskWeight100Percent</t>
  </si>
  <si>
    <t>(dimSeg)NatureOfRegulatoryCapitalDimension~(dom)InvestmentsInCapitalOfBankingFinancialAndInsuranceEntitiesThatAreOutsideScopeOfRegulatoryConsolidationWhereBankDoesNotOwnMoreThan10PercentofIssuedCommonShareCapitalOfEntity</t>
  </si>
  <si>
    <t>RatingTypeBB</t>
  </si>
  <si>
    <t>RatingTypeBelowBB</t>
  </si>
  <si>
    <t>(dimSeg)RiskTypeDimension~(dom)SpecificRisk|(dimSeg)SecuritiesHoldingCategoryDimension~(dom)SecuritiesAvailableSaleTreatedasHeldBankingBooks|(dimSeg)InstrumentTypeDimension~(dom)InterestRateRelatedInstrument|(dimSeg)InterestRateRelatedInstrumentsTypeDimension~(dom)ExchangeTradedFuture|(dimSeg)InvestmentsNatureDimension~(dom)CorporateBonds|(dimSeg)RatingTypeDimension~(dom)RatingTypeAA|(dimSeg)ResidualMaturitySecurityDimension~(dom)All</t>
  </si>
  <si>
    <t>(dimSeg)SecuritiesHoldingCategoryDimension~(dom)SecuritiesHeldTrade|(dimSeg)InstrumentTypeDimension~(dom)InterestRateRelatedInstrument|(dimSeg)RiskTypeDimension~(dom)NetPositions</t>
  </si>
  <si>
    <t>(dimSeg)CreditRiskDimension~(dom)CreditRiskforReSecuritisationExposures|(dimSeg)ExposureTypeDimension~(dom)OnBalanceSheet|(dimSeg)ReSecuritisedExposureNatureDimension~(dom)Originator|(dimSeg)ExposureClassDimension~(dom)ReSecuritisationExposures|(dimSeg)CollateralNatureDimension~(dom)BackedCommercialRealEstateExposures</t>
  </si>
  <si>
    <t>(dimSeg)CreditRiskDimension~(dom)CreditRiskforSecuritisationExposures|(dimSeg)ExposureTypeDimension~(dom)OffBalanceSheet|(dimSeg)SecuritisedExposureNatureDimension~(dom)Originator|(dimSeg)ExposureClassDimension~(dom)UndrawnPortionOfEligibleLiquidityFacilitiesSecuritisationExposures|(dimSeg)RatingTypeDimension~(dom)UnratedType</t>
  </si>
  <si>
    <t>(dimSeg)CreditRiskDimension~(dom)CreditRiskExposuresExcludingSecuritisation|(dimSeg)TypeOffBalanceSheetExposureDimension~(dom)NonMarketRelatedExposure|(dimSeg)ExposureTypeDimension~(dom)OffBalanceSheet|(dimSeg)NonMarketRelatedExposuresOffBalanceSheetDimension~(dom)RepurchasesReverseRepurchaseSecuritiesLendingBorrowingTransactions:G|CTRTag;;H|RATTag;;M|RWTag</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</si>
  <si>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CorporateBonds|(dimSeg)RatingTypeDimension~(dom)RatingTypeAAA|(dimSeg)ResidualMaturitySecurityDimension~(dom)All</t>
  </si>
  <si>
    <t>On-balance sheet (non-DvP deals)</t>
  </si>
  <si>
    <t>Off- balance sheet exposures excluding securitisation exposures</t>
  </si>
  <si>
    <t>(dimSeg)CreditRiskDimension~(dom)CreditRiskFailedTransactions|(dimSeg)ExposureTypeDimension~(dom)OffBalanceSheet|(dimSeg)TransactionClassDimension~(dom)OtherTransactions|(dimSeg)NumberUnsettledDaysDimension~(dom)MorethanEqualFortySixDays:F|CTRTag;;G|RATTag</t>
  </si>
  <si>
    <t>(dimSeg)CreditRiskDimension~(dom)CreditRiskforSecuritisationExposures|(dimSeg)ExposureTypeDimension~(dom)OffBalanceSheet|(dimSeg)SecuritisedExposureNatureDimension~(dom)Originator|(dimSeg)ExposureClassDimension~(dom)UndrawnPortionOfEligibleLiquidityFacilitiesSecuritisationExposures|(dimSeg)RatingTypeDimension~(dom)UnratedType|(dimSeg)OriginalMaturityDimension~(dom)MorethanOneYear:K|RWTag</t>
  </si>
  <si>
    <t>(dimSeg)RiskTypeDimension~(dom)SpecificRisk|(dimSeg)SecuritiesHoldingCategoryDimension~(dom)SecuritiesAvailableSaleTreatedasHeldBankingBooks|(dimSeg)InstrumentTypeDimension~(dom)InterestRateRelatedInstrument|(dimSeg)InterestRateRelatedInstrumentsTypeDimension~(dom)DerivativesOptions|(dimSeg)InvestmentsNatureDimension~(dom)CorporateBonds|(dimSeg)RatingTypeDimension~(dom)RatingTypeA|(dimSeg)ResidualMaturitySecurityDimension~(dom)All</t>
  </si>
  <si>
    <t>(dimSeg)CreditRiskDimension~(dom)CreditRiskforSecuritisationExposures|(dimSeg)ExposureTypeDimension~(dom)OffBalanceSheet|(dimSeg)SecuritisedExposureNatureDimension~(dom)OtherthanOriginator|(dimSeg)ExposureClassDimension~(dom)SecuritisationExposures|(dimSeg)CollateralNatureDimension~(dom)BackedCommercialRealEstateExposures|(dimSeg)RatingTypeDimension~(dom)RatingTypeBB|(dimSeg)RiskWeightDimension~(dom)RiskWeight400Percent</t>
  </si>
  <si>
    <t>(dimSeg)CreditRiskDimension~(dom)CreditRiskforReSecuritisationExposures|(dimSeg)ExposureTypeDimension~(dom)OnBalanceSheet|(dimSeg)ReSecuritisedExposureNatureDimension~(dom)OtherthanOriginator|(dimSeg)ExposureClassDimension~(dom)ReSecuritisationExposures|(dimSeg)CollateralNatureDimension~(dom)BackedCommercialRealEstateExposures|(dimSeg)RatingTypeDimension~(dom)RatingTypeA|(dimSeg)RiskWeightDimension~(dom)RiskWeight200Percent</t>
  </si>
  <si>
    <t>(dimSeg)CreditRiskDimension~(dom)CreditRiskforReSecuritisationExposures|(dimSeg)ExposureTypeDimension~(dom)OnBalanceSheet|(dimSeg)ReSecuritisedExposureNatureDimension~(dom)OtherthanOriginator|(dimSeg)ExposureClassDimension~(dom)ReSecuritisationExposures|(dimSeg)CollateralNatureDimension~(dom)BackedCommercialRealEstateExposures|(dimSeg)RatingTypeDimension~(dom)RatingTypeBBB|(dimSeg)RiskWeightDimension~(dom)RiskWeight400Percent</t>
  </si>
  <si>
    <t>(dimSeg)CreditRiskDimension~(dom)CreditRiskforReSecuritisationExposures|(dimSeg)ExposureTypeDimension~(dom)OnBalanceSheet|(dimSeg)ReSecuritisedExposureNatureDimension~(dom)OtherthanOriginator|(dimSeg)ExposureClassDimension~(dom)ReSecuritisationExposures|(dimSeg)CollateralNatureDimension~(dom)BackedCommercialRealEstateExposures</t>
  </si>
  <si>
    <t>(dimSeg)CreditRiskDimension~(dom)CreditRiskExposuresExcludingSecuritisation|(dimSeg)TypeOffBalanceSheetExposureDimension~(dom)NonMarketRelatedExposure|(dimSeg)ExposureTypeDimension~(dom)OffBalanceSheet|(dimSeg)NonMarketRelatedExposuresOffBalanceSheetDimension~(dom)AcceptancesEndorsements:G|CTRTag;;M|RWTag</t>
  </si>
  <si>
    <t>(dimSeg)NatureOfRegulatoryCapitalDimension~(dom)DirectlyIssuedTierIICapitalInstrumentsSubjectToPhaseOutFromTierIIFromJanuary12013</t>
  </si>
  <si>
    <t>(dimSeg)NatureOfRegulatoryCapitalDimension~(dom)AnyOtherInstrumentPermittedByRBIForInclusionInTierIICapital</t>
  </si>
  <si>
    <t>(dimSeg)NatureOfRegulatoryCapitalDimension~(dom)TierIICapitalRegulatoryAdjustments</t>
  </si>
  <si>
    <t>(dimSeg)NatureOfRegulatoryCapitalDimension~(dom)InvestmentsInOwnTierIIInstruments</t>
  </si>
  <si>
    <t>(dimSeg)NatureOfRegulatoryCapitalDimension~(dom)ReciprocalCrossHoldingsInTierIIInstruments</t>
  </si>
  <si>
    <t>(dimSeg)CreditRiskDimension~(dom)CreditRiskforReSecuritisationExposures|(dimSeg)ExposureTypeDimension~(dom)OffBalanceSheet|(dimSeg)ReSecuritisedExposureNatureDimension~(dom)Originator|(dimSeg)ExposureClassDimension~(dom)ReSecuritisationExposures|(dimSeg)CollateralNatureDimension~(dom)BackedOtherthanCommercialRealEstateExposures|(dimSeg)RatingTypeDimension~(dom)RatingTypeA|(dimSeg)RiskWeightDimension~(dom)RiskWeight100Percent</t>
  </si>
  <si>
    <t>(dimSeg)CreditRiskDimension~(dom)CreditRiskforReSecuritisationExposures|(dimSeg)ExposureTypeDimension~(dom)OffBalanceSheet|(dimSeg)ReSecuritisedExposureNatureDimension~(dom)Originator|(dimSeg)ExposureClassDimension~(dom)ReSecuritisationExposures|(dimSeg)CollateralNatureDimension~(dom)BackedOtherthanCommercialRealEstateExposures|(dimSeg)RatingTypeDimension~(dom)RatingTypeBBB|(dimSeg)RiskWeightDimension~(dom)RiskWeight200Percent</t>
  </si>
  <si>
    <t>(dimSeg)CreditRiskDimension~(dom)CreditRiskforReSecuritisationExposures|(dimSeg)ExposureTypeDimension~(dom)OffBalanceSheet|(dimSeg)ReSecuritisedExposureNatureDimension~(dom)Originator|(dimSeg)ExposureClassDimension~(dom)ReSecuritisationExposures|(dimSeg)CollateralNatureDimension~(dom)BackedOtherthanCommercialRealEstateExposures</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</si>
  <si>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CommercialRealEstateExposures|(dimSeg)RatingTypeDimension~(dom)RatingTypeAAA|(dimSeg)RiskWeightDimension~(dom)RiskWeight100Perc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</si>
  <si>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NoInvestmentInvestingBankCommonEquity|(dimSeg)LevelOfCET1IncludingCCBAsPercentageOfApplicableCCBOfInvestingBank~(dom)SeventyFivePercentAboveLessThanHundredPercentOfApplicableCCB|(dimSeg)RiskWeightDimension~(dom)RiskWeight50Percent</t>
  </si>
  <si>
    <t>not100not150</t>
  </si>
  <si>
    <t>(dimSeg)CreditRiskDimension~(dom)CreditRiskforSecuritisationExposures|(dimSeg)ExposureTypeDimension~(dom)OffBalanceSheet|(dimSeg)SecuritisedExposureNatureDimension~(dom)OtherthanOriginator|(dimSeg)ExposureClassDimension~(dom)SecuritisationExposures|(dimSeg)CollateralNatureDimension~(dom)BackedCommercialRealEstateExposures|(dimSeg)RatingTypeDimension~(dom)RatingTypeBBB|(dimSeg)RiskWeightDimension~(dom)RiskWeight150Percent</t>
  </si>
  <si>
    <t>(dimSeg)CreditRiskDimension~(dom)CreditRiskExposuresExcludingSecuritisation|(dimSeg)ExposureTypeDimension~(dom)OnBalanceSheet|(dimSeg)ExposureClassDimension~(dom)ExposureToCapitalInstrumentsIssuedByFinancialEntitiesOtherThanBanksAndNBFCsNonSignificantInvestments:I|RWTag</t>
  </si>
  <si>
    <t>(dimSeg)RatingTypeDimension~(dom)RatingTypeBBandBelow</t>
  </si>
  <si>
    <t>B and below or unrated</t>
  </si>
  <si>
    <t>(dimSeg)RatingTypeDimension~(dom)A1Plus</t>
  </si>
  <si>
    <t>(dimSeg)RatingTypeDimension~(dom)A1</t>
  </si>
  <si>
    <t>(dimSeg)RatingTypeDimension~(dom)A2</t>
  </si>
  <si>
    <t>(dimSeg)RatingTypeDimension~(dom)A3</t>
  </si>
  <si>
    <t>(dimSeg)RatingTypeDimension~(dom)A4AndD</t>
  </si>
  <si>
    <t>(dimSeg)RatingTypeDimension~(dom)RatingTypeBandBelowOrUnrated</t>
  </si>
  <si>
    <t>(dimSeg)RatingTypeDimension~(dom)RatingTypeBelowB</t>
  </si>
  <si>
    <t>(dimSeg)RatingTypeDimension~(dom)RatingTypeB</t>
  </si>
  <si>
    <t>(dimSeg)RatingTypeDimension~(dom)RatingTypeAAA</t>
  </si>
  <si>
    <t>(dimSeg)RatingTypeDimension~(dom)RatingTypeAA</t>
  </si>
  <si>
    <t>(dimSeg)RatingTypeDimension~(dom)RatingTypeAAAtoAA</t>
  </si>
  <si>
    <t>(dimSeg)RatingTypeDimension~(dom)RatingTypeA</t>
  </si>
  <si>
    <t>(dimSeg)RatingTypeDimension~(dom)RatingTypeAtoBBB</t>
  </si>
  <si>
    <t>(dimSeg)RatingTypeDimension~(dom)RatingTypeAAAtoBBB</t>
  </si>
  <si>
    <t>(dimSeg)RatingTypeDimension~(dom)RatingTypeBBB</t>
  </si>
  <si>
    <t>(dimSeg)RatingTypeDimension~(dom)RatingTypeBBBtoBB</t>
  </si>
  <si>
    <t>(dimSeg)RatingTypeDimension~(dom)RatingTypeBBtoB</t>
  </si>
  <si>
    <t>(dimSeg)RatingTypeDimension~(dom)RatingTypeBB</t>
  </si>
  <si>
    <t>(dimSeg)RatingTypeDimension~(dom)RatingTypeBelowBB</t>
  </si>
  <si>
    <t>Claims on foreign banks denominated in domestic foreign currency and funded out of the resources in the same currency raised in that jurisdiction and the investee foreign bank complies with the minimum CRAR prescribed by its regulators.</t>
  </si>
  <si>
    <t>Claims on domestic Public Sector Entities</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</si>
  <si>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RatingTypeDimension~(dom)UnratedType</t>
  </si>
  <si>
    <t>(dimSeg)RiskTypeDimension~(dom)SpecificRisk|(dimSeg)SecuritiesHoldingCategoryDimension~(dom)SecuritiesHeldTrade|(dimSeg)InstrumentTypeDimension~(dom)InterestRateRelatedInstrument|(dimSeg)InterestRateRelatedInstrumentsTypeDimension~(dom)DerivativesOptions|(dimSeg)InvestmentsNatureDimension~(dom)CorporateBonds|(dimSeg)RatingTypeDimension~(dom)RatingTypeAAAtoBBB|(dimSeg)ResidualMaturitySecurityDimension~(dom)MorethanTwentyfourMonths</t>
  </si>
  <si>
    <t>(dimSeg)InvestmentsNatureDimension~(dom)BondsIssuedByBanks|(dimSeg)ResidualMaturitySecurityDimension~(dom)All|(dimSeg)InvesteeBankTypeDimension~(dom)NonScheduledBank|(dimSeg)InvestmentLimitInCapitalEligibleInstrumentsInvesteeBankDimension~(dom)Above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</si>
  <si>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Above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</si>
  <si>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RiskTypeDimension~(dom)SpecificRisk|(dimSeg)SecuritiesHoldingCategoryDimension~(dom)SecuritiesAvailableSaleTreatedasHeldBankingBooks|(dimSeg)InstrumentTypeDimension~(dom)InterestRateRelatedInstrument|(dimSeg)InterestRateRelatedInstrumentsTypeDimension~(dom)OTCForward|(dimSeg)InvestmentsNatureDimension~(dom)CorporateBonds|(dimSeg)RatingTypeDimension~(dom)RatingTypeAA|(dimSeg)ResidualMaturitySecurityDimension~(dom)All</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</si>
  <si>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NoInvestmentInvestingBankCommonEquity|(dimSeg)LevelOfCET1IncludingCCBAsPercentageOfApplicableCCBOfInvestingBank~(dom)AboveMinimumCET1IncludingCCB|(dimSeg)RiskWeightDimension~(dom)RiskWeight20Percent</t>
  </si>
  <si>
    <t>(dimSeg)CreditRiskDimension~(dom)CreditRiskFailedTransactions|(dimSeg)ExposureTypeDimension~(dom)OffBalanceSheet|(dimSeg)TransactionClassDimension~(dom)DVPSecuritiesTransactions|(dimSeg)NumberUnsettledDaysDimension~(dom)MorethanEqualSixteenDaysLessthanEqualThirtyDays:F|CTRTag;;G|RATTag</t>
  </si>
  <si>
    <t>(dimSeg)ExposureTypeDimension~(dom)OffBalanceSheet|(dimSeg)NonMarketRelatedExposuresOffBalanceSheetDimension~(dom)OtherNonMarketOffBalanceSheetExposure|(dimSeg)TransactionDetailsDimension~(dom)AssetTypeTransaction</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</si>
  <si>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CorporateBonds|(dimSeg)RatingTypeDimension~(dom)RatingTypeBBB|(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</si>
  <si>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CorporateBonds|(dimSeg)RatingTypeDimension~(dom)RatingTypeAAAtoBBB|(dimSeg)ResidualMaturitySecurityDimension~(dom)MorethanTwentyfourMonths</t>
  </si>
  <si>
    <t>Total (I + II )</t>
  </si>
  <si>
    <t xml:space="preserve"> Total (I + II )</t>
  </si>
  <si>
    <t>XI</t>
  </si>
  <si>
    <t>XIII.a</t>
  </si>
  <si>
    <t>XIII.b</t>
  </si>
  <si>
    <t>XXII</t>
  </si>
  <si>
    <t>XXIII</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</si>
  <si>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CommercialRealEstateExposures|(dimSeg)RatingTypeDimension~(dom)RatingTypeBB|(dimSeg)RiskWeightDimension~(dom)RiskWeight400Percent</t>
  </si>
  <si>
    <t>(dimSeg)RiskTypeDimension~(dom)SpecificRisk|(dimSeg)SecuritiesHoldingCategoryDimension~(dom)SecuritiesHeldTrade|(dimSeg)InstrumentTypeDimension~(dom)InterestRateRelatedInstrument|(dimSeg)InterestRateRelatedInstrumentsTypeDimension~(dom)OTCForward|(dimSeg)InvestmentsNatureDimension~(dom)CorporateBonds|(dimSeg)RatingTypeDimension~(dom)RatingTypeAAAtoBBB|(dimSeg)ResidualMaturitySecurityDimension~(dom)LessthanEqualSixMonths</t>
  </si>
  <si>
    <t>Staff advances secured by superannuation benefits and or mortgage of flat / house</t>
  </si>
  <si>
    <t>All other assets</t>
  </si>
  <si>
    <t>(dimSeg)CreditRiskDimension~(dom)CreditRiskforSecuritisationExposures|(dimSeg)ExposureTypeDimension~(dom)OffBalanceSheet|(dimSeg)SecuritisedExposureNatureDimension~(dom)OtherthanOriginator|(dimSeg)ExposureClassDimension~(dom)SecuritisationExposures|(dimSeg)CollateralNatureDimension~(dom)BackedOtherthanCommercialRealEstateExposures|(dimSeg)RatingTypeDimension~(dom)RatingTypeAA|(dimSeg)RiskWeightDimension~(dom)RiskWeight30Percent</t>
  </si>
  <si>
    <t>(dimSeg)CreditRiskDimension~(dom)CreditRiskforSecuritisationExposures|(dimSeg)ExposureTypeDimension~(dom)OffBalanceSheet|(dimSeg)SecuritisedExposureNatureDimension~(dom)OtherthanOriginator|(dimSeg)ExposureClassDimension~(dom)SecuritisationExposures|(dimSeg)CollateralNatureDimension~(dom)BackedOtherthanCommercialRealEstateExposures|(dimSeg)RatingTypeDimension~(dom)RatingTypeA|(dimSeg)RiskWeightDimension~(dom)RiskWeight50Percent</t>
  </si>
  <si>
    <t>(dimSeg)CreditRiskDimension~(dom)CreditRiskforSecuritisationExposures|(dimSeg)ExposureTypeDimension~(dom)OffBalanceSheet|(dimSeg)SecuritisedExposureNatureDimension~(dom)OtherthanOriginator|(dimSeg)ExposureClassDimension~(dom)SecuritisationExposures|(dimSeg)CollateralNatureDimension~(dom)BackedOtherthanCommercialRealEstateExposures|(dimSeg)RatingTypeDimension~(dom)RatingTypeBBB|(dimSeg)RiskWeightDimension~(dom)RiskWeight100Perc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</si>
  <si>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UptoTenPercentInvestingBankCommonEquity|(dimSeg)LevelOfCET1IncludingCCBAsPercentageOfApplicableCCBOfInvestingBank~(dom)SeventyFivePercentAboveLessThanHundredPercentOfApplicableCCB|(dimSeg)RiskWeightDimension~(dom)RiskWeight150Percent</t>
  </si>
  <si>
    <t>(dimSeg)CreditRiskDimension~(dom)CreditRiskforSecuritisationExposures|(dimSeg)ExposureTypeDimension~(dom)OnBalanceSheet|(dimSeg)SecuritisedExposureNatureDimension~(dom)Originator|(dimSeg)ExposureClassDimension~(dom)SecuritisationExposures|(dimSeg)CollateralNatureDimension~(dom)BackedOtherthanCommercialRealEstateExposures|(dimSeg)RatingTypeDimension~(dom)RatingTypeA|(dimSeg)RiskWeightDimension~(dom)RiskWeight50Percent</t>
  </si>
  <si>
    <t>(dimSeg)CreditRiskDimension~(dom)CreditRiskforSecuritisationExposures|(dimSeg)ExposureTypeDimension~(dom)OnBalanceSheet|(dimSeg)SecuritisedExposureNatureDimension~(dom)Originator|(dimSeg)ExposureClassDimension~(dom)SecuritisationExposures|(dimSeg)CollateralNatureDimension~(dom)BackedOtherthanCommercialRealEstateExposures|(dimSeg)RatingTypeDimension~(dom)RatingTypeBBB|(dimSeg)RiskWeightDimension~(dom)RiskWeight100Percent</t>
  </si>
  <si>
    <t>(dimSeg)CreditRiskDimension~(dom)CreditRiskExposuresExcludingSecuritisation|(dimSeg)TypeOffBalanceSheetExposureDimension~(dom)NonMarketRelatedExposure|(dimSeg)ExposureTypeDimension~(dom)OffBalanceSheet|(dimSeg)NonMarketRelatedExposuresOffBalanceSheetDimension~(dom)LCClean|(dimSeg)TransactionDetailsDimension~(dom)AssetTypeTransaction:H|RATTag;;M|RWTag</t>
  </si>
  <si>
    <t>(dimSeg)NatureOfRegulatoryCapitalDimension~(dom)ShortfallInEquityCapitalOfMajorityOwnedFinancialEntitiesWhichHaveNotBeenConsolidatedWithBank</t>
  </si>
  <si>
    <t>(dimSeg)NatureOfRegulatoryCapitalDimension~(dom)ShortfallInRegulatoryCapitalInstrumentsInUnconsolidatedEntities</t>
  </si>
  <si>
    <t>(dimSeg)NatureOfRegulatoryCapitalDimension~(dom)OtherEligibleDeductions</t>
  </si>
  <si>
    <t>(dimSeg)NatureOfRegulatoryCapitalDimension~(dom)RegulatoryAdjustmentsAppliedToCommonEquityTierIInRespectOfAmountsSubjectToPrebaselIIIITreatment</t>
  </si>
  <si>
    <t>(dimSeg)NatureOfRegulatoryCapitalDimension~(dom)RegulatoryAdjustmentsAppliedToCommonEquityTierIDueToInsufficientAdditionalTierIAndTierIIToCoverDeductions</t>
  </si>
  <si>
    <t>(dimSeg)NatureOfRegulatoryCapitalDimension~(dom)TotalRegulatoryAdjustmentsToCommonEquityTierI</t>
  </si>
  <si>
    <t>(dimSeg)CreditRiskDimension~(dom)CreditRiskforReSecuritisationExposures|(dimSeg)ExposureTypeDimension~(dom)OnBalanceSheet|(dimSeg)ReSecuritisedExposureNatureDimension~(dom)Originator|(dimSeg)ExposureClassDimension~(dom)ReSecuritisationExposures|(dimSeg)CollateralNatureDimension~(dom)BackedOtherthanCommercialRealEstateExposures</t>
  </si>
  <si>
    <t>(dimSeg)CreditRiskDimension~(dom)CreditRiskExposuresExcludingSecuritisation|(dimSeg)TypeOffBalanceSheetExposureDimension~(dom)NonMarketRelatedExposure|(dimSeg)ExposureTypeDimension~(dom)OffBalanceSheet|(dimSeg)NonMarketRelatedExposuresOffBalanceSheetDimension~(dom)ContingentLiabilities:G|CTRTag;;H|RATTag;;M|RWTag</t>
  </si>
  <si>
    <t>(dimSeg)CreditRiskDimension~(dom)CreditRiskExposuresExcludingSecuritisation|(dimSeg)TypeOffBalanceSheetExposureDimension~(dom)NonMarketRelatedExposure|(dimSeg)ExposureTypeDimension~(dom)OffBalanceSheet|(dimSeg)NonMarketRelatedExposuresOffBalanceSheetDimension~(dom)ContingentLiabilities:G|CTRTag;;M|RWTag</t>
  </si>
  <si>
    <t>(dimSeg)RiskTypeDimension~(dom)SpecificRisk|(dimSeg)SecuritiesHoldingCategoryDimension~(dom)SecuritiesHeldTrade|(dimSeg)InstrumentTypeDimension~(dom)InterestRateRelatedInstrument|(dimSeg)InterestRateRelatedInstrumentsTypeDimension~(dom)ExchangeTradedFuture|(dimSeg)InvestmentsNatureDimension~(dom)CorporateBonds|(dimSeg)RatingTypeDimension~(dom)RatingTypeAAAtoBBB|(dimSeg)ResidualMaturitySecurityDimension~(dom)LessthanEqualSixMonths</t>
  </si>
  <si>
    <t xml:space="preserve"> Sovereign securities issued by Indian Central Government &amp; State Governments </t>
  </si>
  <si>
    <t>(a)</t>
  </si>
  <si>
    <t>Sovereign securities issued by Foreign Central Governments</t>
  </si>
  <si>
    <t xml:space="preserve">(b) </t>
  </si>
  <si>
    <t xml:space="preserve">(c) </t>
  </si>
  <si>
    <t>(d)</t>
  </si>
  <si>
    <t>OTC forward</t>
  </si>
  <si>
    <t>Options</t>
  </si>
  <si>
    <t>(I)</t>
  </si>
  <si>
    <t>(III)</t>
  </si>
  <si>
    <t>(IV)</t>
  </si>
  <si>
    <t>(V)</t>
  </si>
  <si>
    <t>(IV x V)</t>
  </si>
  <si>
    <t xml:space="preserve">Sovereign securities issued by Indian Central Government &amp; State Governments </t>
  </si>
  <si>
    <t xml:space="preserve">Sovereign securities issued by Foreign Central Governments </t>
  </si>
  <si>
    <t>Claims guaranteed by Central Government</t>
  </si>
  <si>
    <t>RiskAdjustedValue</t>
  </si>
  <si>
    <t>Drawn portion of the liquidity facilities for securitisation exposures backed by CRE Exposures</t>
  </si>
  <si>
    <t xml:space="preserve">Drawn portion of the liquidity facilities provided for  securitisation exposures backed by other than CRE exposures </t>
  </si>
  <si>
    <t>(dimSeg)SecuritiesHoldingCategoryDimension~(dom)SecuritiesAvailableSaleTreatedasHeldTradingBooks|(dimSeg)InstrumentTypeDimension~(dom)InterestRateRelatedInstrument|(dimSeg)RiskTypeDimension~(dom)NetPositions</t>
  </si>
  <si>
    <t>(dimSeg)SecuritiesHoldingCategoryDimension~(dom)SecuritiesAvailableSaleTreatedasHeldTradingBooks|(dimSeg)InstrumentTypeDimension~(dom)InterestRateRelatedInstrument|(dimSeg)RiskTypeDimension~(dom)Options</t>
  </si>
  <si>
    <t>(dimSeg)CreditRiskDimension~(dom)CreditRiskExposuresExcludingSecuritisation|(dimSeg)ExposureTypeDimension~(dom)OnBalanceSheet|(dimSeg)ExposureClassDimension~(dom)UnratedClaimsNonResidentCorporate|(dimSeg)RatingTypeDimension~(dom)UnratedType:I|RWTag</t>
  </si>
  <si>
    <t>(dimSeg)CreditRiskDimension~(dom)CreditRiskExposuresExcludingSecuritisation|(dimSeg)ExposureTypeDimension~(dom)OnBalanceSheet|(dimSeg)ExposureClassDimension~(dom)ClaimsCorporate|(dimSeg)DurationClaimDimension~(dom)ShortTermClaims|(dimSeg)RatingTypeDimension~(dom)UnratedType:I|RWTag</t>
  </si>
  <si>
    <t>(dimSeg)CreditRiskDimension~(dom)CreditRiskExposuresExcludingSecuritisation|(dimSeg)ExposureTypeDimension~(dom)OnBalanceSheet|(dimSeg)ExposureClassDimension~(dom)ClaimsCorporate|(dimSeg)DurationClaimDimension~(dom)LongTermClaims|(dimSeg)RatingTypeDimension~(dom)UnratedType:I|RWTag</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</si>
  <si>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OtherthanCommercialRealEstateExposures|(dimSeg)RatingTypeDimension~(dom)RatingTypeAA|(dimSeg)RiskWeightDimension~(dom)RiskWeight30Perc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</si>
  <si>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OtherthanCommercialRealEstateExposures|(dimSeg)RatingTypeDimension~(dom)RatingTypeA|(dimSeg)RiskWeightDimension~(dom)RiskWeight50Percent</t>
  </si>
  <si>
    <t>(dimSeg)CreditRiskDimension~(dom)CreditRiskExposuresExcludingSecuritisation|(dimSeg)ExposureTypeDimension~(dom)OnBalanceSheet|(dimSeg)ExposureClassDimension~(dom)ClaimsForeignSovereignsDenominatedFundedSameCurrency:I|RWTag</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</si>
  <si>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InvestmentOtherSecuritiesPaymentCentralGovernmentGuaranteed|(dimSeg)ResidualMaturitySecurityDimension~(dom)All</t>
  </si>
  <si>
    <t xml:space="preserve"> Capital charge for market risk for securities held under AFS</t>
  </si>
  <si>
    <t>(B)</t>
  </si>
  <si>
    <t xml:space="preserve"> Vertical disallowance</t>
  </si>
  <si>
    <t>iii)</t>
  </si>
  <si>
    <t>iv)</t>
  </si>
  <si>
    <t>AAA to AA</t>
  </si>
  <si>
    <t>A</t>
  </si>
  <si>
    <t>BBB</t>
  </si>
  <si>
    <t>BB to B</t>
  </si>
  <si>
    <t>Below B</t>
  </si>
  <si>
    <t>Unrated</t>
  </si>
  <si>
    <t>Claims on foreign sovereigns denominated and funded out of the resources in the same currency raised in the jurisdiction of that sovereign</t>
  </si>
  <si>
    <t>(dimSeg)CreditRiskDimension~(dom)CreditRiskforSecuritisationExposures|(dimSeg)ExposureTypeDimension~(dom)OnBalanceSheet|(dimSeg)SecuritisedExposureNatureDimension~(dom)Originator|(dimSeg)ExposureClassDimension~(dom)SecuritisationExposures|(dimSeg)CollateralNatureDimension~(dom)BackedCommercialRealEstateExposures|(dimSeg)RatingTypeDimension~(dom)RatingTypeBBB|(dimSeg)RiskWeightDimension~(dom)RiskWeight150Percent</t>
  </si>
  <si>
    <t>(dimSeg)CreditRiskDimension~(dom)CreditRiskExposuresExcludingSecuritisation|(dimSeg)ExposureTypeDimension~(dom)OnBalanceSheet|(dimSeg)ExposureClassDimension~(dom)ClaimsGuaranteedByCGTMSE|(dimSeg)RiskWeightDimension~(dom)RiskWeight0Percent</t>
  </si>
  <si>
    <t>(dimSeg)CreditRiskDimension~(dom)CreditRiskExposuresExcludingSecuritisation|(dimSeg)TypeOffBalanceSheetExposureDimension~(dom)NonMarketRelatedExposure|(dimSeg)ExposureTypeDimension~(dom)OffBalanceSheet|(dimSeg)NonMarketRelatedExposuresOffBalanceSheetDimension~(dom)OthersGuarantees:G|CTRTag;;M|RWTag</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</si>
  <si>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NoInvestmentInvestingBankCommonEquity|(dimSeg)LevelOfCET1IncludingCCBAsPercentageOfApplicableCCBOfInvestingBank~(dom)FiftyPercentAboveLessThanSeventyFiveOfApplicableCCB|(dimSeg)RiskWeightDimension~(dom)RiskWeight250Percent</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</si>
  <si>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NoInvestmentInvestingBankCommonEquity|(dimSeg)LevelOfCET1IncludingCCBAsPercentageOfApplicableCCBOfInvestingBank~(dom)SeventyFivePercentAboveLessThanHundredPercentOfApplicableCCB|(dimSeg)RiskWeightDimension~(dom)RiskWeight150Percent</t>
  </si>
  <si>
    <t>Part A: Capital Charge on Credit Risk - on balance sheet items (Consolidated)</t>
  </si>
  <si>
    <t>Regulatory Capital-Basel III(C)</t>
  </si>
  <si>
    <t>Regulatory Capital-Basel III(S)</t>
  </si>
  <si>
    <t>CR On BS excl. Sec. (C)</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</si>
  <si>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CommercialRealEstateExposures</t>
  </si>
  <si>
    <t>(dimSeg)CreditRiskDimension~(dom)CreditRiskExposuresExcludingSecuritisation|(dimSeg)TypeOffBalanceSheetExposureDimension~(dom)NonMarketRelatedExposure|(dimSeg)ExposureTypeDimension~(dom)OffBalanceSheet|(dimSeg)NonMarketRelatedExposuresOffBalanceSheetDimension~(dom)UndrawnCommittedCreditLines:G|CTRTag;;H|RATTag;;M|RWTag</t>
  </si>
  <si>
    <t xml:space="preserve"> Sovereign securities issued by Indian Central Government &amp; State Government</t>
  </si>
  <si>
    <t xml:space="preserve"> OTC forward</t>
  </si>
  <si>
    <t xml:space="preserve"> Options</t>
  </si>
  <si>
    <t>(c)</t>
  </si>
  <si>
    <t>Aggregation of the capital charge for market risk</t>
  </si>
  <si>
    <t>Risk Category</t>
  </si>
  <si>
    <t xml:space="preserve"> Interest rate (a+b)</t>
  </si>
  <si>
    <t>Capital charge for market risk for securities held under HFT</t>
  </si>
  <si>
    <t xml:space="preserve">(A) </t>
  </si>
  <si>
    <t xml:space="preserve"> General market risk</t>
  </si>
  <si>
    <t>a.</t>
  </si>
  <si>
    <t xml:space="preserve">i) </t>
  </si>
  <si>
    <t>Net Position</t>
  </si>
  <si>
    <t>ii)</t>
  </si>
  <si>
    <t>Collateral for the security lent</t>
  </si>
  <si>
    <t xml:space="preserve">Residual maturity of security </t>
  </si>
  <si>
    <t>1 year</t>
  </si>
  <si>
    <t>&gt; 1 year and &lt; or = 5 years</t>
  </si>
  <si>
    <t>&gt; 5 years</t>
  </si>
  <si>
    <t>Collateral for the cash lent</t>
  </si>
  <si>
    <t>Collateral adjusted for haircut</t>
  </si>
  <si>
    <t>(dimSeg)NatureOfRegulatoryCapitalDimension~(dom)InvestmentsInOwnAdditionalTierIInstruments</t>
  </si>
  <si>
    <t>(dimSeg)NatureOfRegulatoryCapitalDimension~(dom)ReciprocalCrossHoldingsInAdditionalTierIInstruments</t>
  </si>
  <si>
    <t>(dimSeg)CreditRiskDimension~(dom)CreditRiskforSecuritisationExposures|(dimSeg)ExposureTypeDimension~(dom)OffBalanceSheet|(dimSeg)SecuritisedExposureNatureDimension~(dom)OtherthanOriginator|(dimSeg)ExposureClassDimension~(dom)SecuritisationExposures|(dimSeg)CollateralNatureDimension~(dom)BackedOtherthanCommercialRealEstateExposures|(dimSeg)RatingTypeDimension~(dom)RatingTypeBB|(dimSeg)RiskWeightDimension~(dom)RiskWeight350Percent</t>
  </si>
  <si>
    <t>(dimSeg)CreditRiskDimension~(dom)CreditRiskforSecuritisationExposures|(dimSeg)ExposureTypeDimension~(dom)OffBalanceSheet|(dimSeg)SecuritisedExposureNatureDimension~(dom)OtherthanOriginator|(dimSeg)ExposureClassDimension~(dom)SecuritisationExposures|(dimSeg)CollateralNatureDimension~(dom)BackedOtherthanCommercialRealEstateExposures</t>
  </si>
  <si>
    <t>(dimSeg)CreditRiskDimension~(dom)CreditRiskforReSecuritisationExposures|(dimSeg)ExposureTypeDimension~(dom)OnBalanceSheet|(dimSeg)ReSecuritisedExposureNatureDimension~(dom)Originator|(dimSeg)ExposureClassDimension~(dom)ReSecuritisationExposures|(dimSeg)CollateralNatureDimension~(dom)BackedCommercialRealEstateExposures|(dimSeg)RatingTypeDimension~(dom)RatingTypeAAA|(dimSeg)RiskWeightDimension~(dom)RiskWeight200Percent</t>
  </si>
  <si>
    <t>(dimSeg)CreditRiskDimension~(dom)CreditRiskforReSecuritisationExposures|(dimSeg)ExposureTypeDimension~(dom)OnBalanceSheet|(dimSeg)ReSecuritisedExposureNatureDimension~(dom)Originator|(dimSeg)ExposureClassDimension~(dom)ReSecuritisationExposures|(dimSeg)CollateralNatureDimension~(dom)BackedCommercialRealEstateExposures|(dimSeg)RatingTypeDimension~(dom)RatingTypeAA|(dimSeg)RiskWeightDimension~(dom)RiskWeight200Percent</t>
  </si>
  <si>
    <t>(dimSeg)CreditRiskDimension~(dom)CreditRiskforSecuritisationExposures|(dimSeg)ExposureTypeDimension~(dom)OnBalanceSheet|(dimSeg)SecuritisedExposureNatureDimension~(dom)Originator|(dimSeg)ExposureClassDimension~(dom)SecuritisationExposures|(dimSeg)CollateralNatureDimension~(dom)BackedOtherthanCommercialRealEstateExposures</t>
  </si>
  <si>
    <t>(dimSeg)CreditRiskDimension~(dom)CreditRiskforReSecuritisationExposures|(dimSeg)ExposureTypeDimension~(dom)OnBalanceSheet|(dimSeg)ReSecuritisedExposureNatureDimension~(dom)Originator|(dimSeg)ExposureClassDimension~(dom)ReSecuritisationExposures|(dimSeg)CollateralNatureDimension~(dom)BackedOtherthanCommercialRealEstateExposures|(dimSeg)RatingTypeDimension~(dom)RatingTypeBBB|(dimSeg)RiskWeightDimension~(dom)RiskWeight200Percent</t>
  </si>
  <si>
    <t>(dimSeg)RiskTypeDimension~(dom)SpecificRisk|(dimSeg)SecuritiesHoldingCategoryDimension~(dom)SecuritiesAvailableSaleTreatedasHeldBankingBooks|(dimSeg)InstrumentTypeDimension~(dom)InterestRateRelatedInstrument|(dimSeg)InterestRateRelatedInstrumentsTypeDimension~(dom)OTCForward|(dimSeg)InvestmentsNatureDimension~(dom)CorporateBonds|(dimSeg)RatingTypeDimension~(dom)RatingTypeA|(dimSeg)ResidualMaturitySecurityDimension~(dom)All</t>
  </si>
  <si>
    <t xml:space="preserve"> Interest rate related instruments [ A + (B or C , whichever is more)]</t>
  </si>
  <si>
    <t xml:space="preserve"> Equity (a+b)</t>
  </si>
  <si>
    <t>(dimSeg)NatureOfRegulatoryCapitalDimension~(dom)PerpetualDebtInstrumentsDenominatedInIndianRupees</t>
  </si>
  <si>
    <t>(dimSeg)NatureOfRegulatoryCapitalDimension~(dom)PerpetualDebtInstrumentsDenominatedInForeignCurrency</t>
  </si>
  <si>
    <t>(dimSeg)NatureOfRegulatoryCapitalDimension~(dom)StockSurplusRelatingToAdditionalTierICapitalInstruments</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</si>
  <si>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OtherthanCommercialRealEstateExposures|(dimSeg)RatingTypeDimension~(dom)RatingTypeBBB|(dimSeg)RiskWeightDimension~(dom)RiskWeight100Perc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</si>
  <si>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InvestmentCentralStateGovernmentSecurities|(dimSeg)ResidualMaturitySecurityDimension~(dom)All</t>
  </si>
  <si>
    <t>RiskWeightedAssetsMarketRisk</t>
  </si>
  <si>
    <t xml:space="preserve">Securitisation exposures </t>
  </si>
  <si>
    <t>(dimSeg)CreditRiskDimension~(dom)CreditRiskforReSecuritisationExposures|(dimSeg)ExposureTypeDimension~(dom)OnBalanceSheet|(dimSeg)ReSecuritisedExposureNatureDimension~(dom)OtherthanOriginator|(dimSeg)ExposureClassDimension~(dom)ReSecuritisationExposures|(dimSeg)CollateralNatureDimension~(dom)BackedOtherthanCommercialRealEstateExposures</t>
  </si>
  <si>
    <t>(dimSeg)CreditRiskDimension~(dom)CreditRiskExposuresExcludingSecuritisation|(dimSeg)ExposureTypeDimension~(dom)OnBalanceSheet|(dimSeg)ExposureClassDimension~(dom)ClaimsForeignBanksDenominatedFundedForeignCurrency|(dimSeg)RatingTypeDimension~(dom)UnratedType:I|RWTag</t>
  </si>
  <si>
    <t>(dimSeg)InvestmentsNatureDimension~(dom)NoCapitalAdequacyNormsPrescribedRBI|(dimSeg)InterestRateRelatedInstrumentsTypeDimension~(dom)InterestRateRelatedInstrumentsExposure|(dimSeg)RiskTypeDimension~(dom)SpecificRisk|(dimSeg)SecuritiesHoldingCategoryDimension~(dom)SecuritiesAvailableSaleTreatedasHeldBankingBooks|(dimSeg)InstrumentTypeDimension~(dom)InterestRateRelatedInstrument|(dimSeg)InvesteeBankTypeDimension~(dom)NonScheduledBank</t>
  </si>
  <si>
    <t>Net Exposure : max  [(6-7), 0]</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</si>
  <si>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NoInvestmentInvestingBankCommonEquity|(dimSeg)LevelOfCET1IncludingCCBAsPercentageOfApplicableCCBOfInvestingBank~(dom)ZeroPercentAboveLessThan50PercentOfApplicableCCB|(dimSeg)RiskWeightDimension~(dom)RiskWeight350Perc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</si>
  <si>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UptoTenPercentInvestingBankCommonEquity|(dimSeg)LevelOfCET1IncludingCCBAsPercentageOfApplicableCCBOfInvestingBank~(dom)LessThanApplicableCCB|(dimSeg)RiskWeightDimension~(dom)RiskWeight625Perc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</si>
  <si>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UptoTenPercentInvestingBankCommonEquity|(dimSeg)LevelOfCET1IncludingCCBAsPercentageOfApplicableCCBOfInvestingBank~(dom)ZeroPercentAboveLessThan50PercentOfApplicableCCB|(dimSeg)RiskWeightDimension~(dom)RiskWeight350Percent</t>
  </si>
  <si>
    <t>As per ratings assigned by international rating agencies</t>
  </si>
  <si>
    <t>Unrated claims on non resident corporate</t>
  </si>
  <si>
    <t>(dimSeg)CreditRiskDimension~(dom)CreditRiskforCounterpartyExposures|(dimSeg)ReportingBankRoleDimension~(dom)AsLender|(dimSeg)ResidualMaturitySecurityDimension~(dom)UptoOneYear:D|CTRTag;;E|RATTag;;K|RWTag</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</si>
  <si>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ZeroPercentAboveLessThan50PercentOfApplicableCCB|(dimSeg)SecuritiesHoldingCategoryDimension~(dom)SecuritiesAvailableSaleTreatedasHeldTradingBooks|(dimSeg)InterestRateRelatedInstrumentsTypeDimension~(dom)InterestRateRelatedInstrumentsExposure|(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</si>
  <si>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LessThanApplicableCCB|(dimSeg)SecuritiesHoldingCategoryDimension~(dom)SecuritiesAvailableSaleTreatedasHeldTradingBooks|(dimSeg)InterestRateRelatedInstrumentsTypeDimension~(dom)InterestRateRelatedInstrumentsExposure|(dimSeg)RiskTypeDimension~(dom)SpecificRisk|(dimSeg)InstrumentTypeDimension~(dom)InterestRateRelatedInstrument</t>
  </si>
  <si>
    <t>(dimSeg)NatureOfRegulatoryCapitalDimension~(dom)InstitutionSpecificPillar2CapitalAddOnRequirementOfWhichTierIICapital</t>
  </si>
  <si>
    <t>(dimSeg)NatureOfRegulatoryCapitalDimension~(dom)InstrumentsReservesCommonEquityTierICapital</t>
  </si>
  <si>
    <t>(dimSeg)NatureOfRegulatoryCapitalDimension~(dom)CommonSharesPaidUpEquityCapital</t>
  </si>
  <si>
    <t>(dimSeg)NatureOfRegulatoryCapitalDimension~(dom)StockSurplus</t>
  </si>
  <si>
    <t>(dimSeg)NatureOfRegulatoryCapitalDimension~(dom)StatutoryReserves</t>
  </si>
  <si>
    <t>(dimSeg)NatureOfRegulatoryCapitalDimension~(dom)OtherDisclosedFreeReserves</t>
  </si>
  <si>
    <t>(dimSeg)NatureOfRegulatoryCapitalDimension~(dom)CapitalReservesRepresentingSurplusArisingOutOfSaleProceedsOfAssets</t>
  </si>
  <si>
    <t>(dimSeg)NatureOfRegulatoryCapitalDimension~(dom)BalanceInProfitLossAccountAtEndOfPreviousFinancialYear</t>
  </si>
  <si>
    <t>(dimSeg)NatureOfRegulatoryCapitalDimension~(dom)CurrentFinancialYearProfit</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</si>
  <si>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OtherthanCommercialRealEstateExposures|(dimSeg)RatingTypeDimension~(dom)RatingTypeBB|(dimSeg)RiskWeightDimension~(dom)RiskWeight350Percent</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</si>
  <si>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OtherthanCommercialRealEstateExposures|(dimSeg)RatingTypeDimension~(dom)RatingTypeBBB|(dimSeg)RiskWeightDimension~(dom)RiskWeight200Percent</t>
  </si>
  <si>
    <t>(dimSeg)CreditRiskDimension~(dom)CreditRiskExposuresExcludingSecuritisation|(dimSeg)ExposureTypeDimension~(dom)OnBalanceSheet|(dimSeg)ExposureClassDimension~(dom)ClaimsDomesticPublicSectorEntities|(dimSeg)DurationClaimDimension~(dom)LongTermClaims|(dimSeg)RatingTypeDimension~(dom)UnratedType:I|RWTag</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</si>
  <si>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NoInvestmentInvestingBankCommonEquity|(dimSeg)LevelOfCET1IncludingCCBAsPercentageOfApplicableCCBOfInvestingBank~(dom)LessThanApplicableCCB|(dimSeg)RiskWeightDimension~(dom)RiskWeight625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</si>
  <si>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OtherthanCommercialRealEstateExposures|(dimSeg)RatingTypeDimension~(dom)RatingTypeA|(dimSeg)RiskWeightDimension~(dom)RiskWeight50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</si>
  <si>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OtherthanCommercialRealEstateExposures|(dimSeg)RatingTypeDimension~(dom)RatingTypeAA|(dimSeg)RiskWeightDimension~(dom)RiskWeight30Percent</t>
  </si>
  <si>
    <t>(dimSeg)RiskWeightDimension~(dom)RiskWeight90Percent</t>
  </si>
  <si>
    <t>(dimSeg)RiskWeightDimension~(dom)RiskWeight100Percent</t>
  </si>
  <si>
    <t>(dimSeg)RiskWeightDimension~(dom)RiskWeight115Percent</t>
  </si>
  <si>
    <t>(dimSeg)RiskWeightDimension~(dom)RiskWeight125Percent</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</si>
  <si>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CorporateBonds|(dimSeg)RatingTypeDimension~(dom)RatingTypeA|(dimSeg)ResidualMaturitySecurityDimension~(dom)All</t>
  </si>
  <si>
    <t xml:space="preserve">(a) </t>
  </si>
  <si>
    <t>(ii)</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</si>
  <si>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InvestmentOtherApprovedSecuritiesStateGovernmentGuaranteed|(dimSeg)ResidualMaturitySecurityDimension~(dom)MorethanTwentyfourMonths</t>
  </si>
  <si>
    <t xml:space="preserve">Cases of banks where no capital adequacy norms have been prescribed by RBI  </t>
  </si>
  <si>
    <t>Corporate Bonds</t>
  </si>
  <si>
    <t xml:space="preserve">AAA to BBB </t>
  </si>
  <si>
    <t xml:space="preserve">Unrated (if permitted) </t>
  </si>
  <si>
    <t xml:space="preserve">Claims on non resident corporate </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</si>
  <si>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OtherthanCommercialRealEstateExposures|(dimSeg)RatingTypeDimension~(dom)RatingTypeAAA|(dimSeg)RiskWeightDimension~(dom)RiskWeight20Percent</t>
  </si>
  <si>
    <t>(dimSeg)CreditRiskDimension~(dom)CreditRiskforReSecuritisationExposures|(dimSeg)ExposureTypeDimension~(dom)OffBalanceSheet|(dimSeg)ReSecuritisedExposureNatureDimension~(dom)Originator|(dimSeg)ExposureClassDimension~(dom)ReSecuritisationExposures|(dimSeg)CollateralNatureDimension~(dom)BackedCommercialRealEstateExposures</t>
  </si>
  <si>
    <t>Credit-risk-weighted exposures</t>
  </si>
  <si>
    <t>Operational-risk-weighted exposures</t>
  </si>
  <si>
    <t>(dimSeg)CreditRiskDimension~(dom)CreditRiskforSecuritisationExposures|(dimSeg)ExposureTypeDimension~(dom)OnBalanceSheet|(dimSeg)SecuritisedExposureNatureDimension~(dom)Originator|(dimSeg)ExposureClassDimension~(dom)SecuritisationExposures|(dimSeg)CollateralNatureDimension~(dom)BackedCommercialRealEstateExposures</t>
  </si>
  <si>
    <t>HaircutAdjustedExposure</t>
  </si>
  <si>
    <t>CollateralForSecurityLent</t>
  </si>
  <si>
    <t>(dimSeg)CreditRiskDimension~(dom)CreditRiskExposuresExcludingSecuritisation|(dimSeg)ExposureTypeDimension~(dom)OnBalanceSheet|(dimSeg)ExposureClassDimension~(dom)ConsumerCredit:I|RWTag</t>
  </si>
  <si>
    <t>in-baselIII-2013-06-30.xsd</t>
  </si>
  <si>
    <t>(dimSeg)CreditRiskDimension~(dom)CreditRiskExposuresExcludingSecuritisation|(dimSeg)TypeOffBalanceSheetExposureDimension~(dom)NonMarketRelatedExposure|(dimSeg)ExposureTypeDimension~(dom)OffBalanceSheet|(dimSeg)NonMarketRelatedExposuresOffBalanceSheetDimension~(dom)NoteIssuanceRevolvingNonrevolvingUnderwritingFacilities:G|CTRTag;;H|RATTag;;M|RWTag</t>
  </si>
  <si>
    <t>(dimSeg)CreditRiskDimension~(dom)CreditRiskExposuresExcludingSecuritisation|(dimSeg)TypeOffBalanceSheetExposureDimension~(dom)NonMarketRelatedExposure|(dimSeg)ExposureTypeDimension~(dom)OffBalanceSheet|(dimSeg)NonMarketRelatedExposuresOffBalanceSheetDimension~(dom)NoteIssuanceRevolvingNonrevolvingUnderwritingFacilities:G|CTRTag;;M|RWTag</t>
  </si>
  <si>
    <t>(dimSeg)CreditRiskDimension~(dom)CreditRiskExposuresExcludingSecuritisation|(dimSeg)TypeOffBalanceSheetExposureDimension~(dom)NonMarketRelatedExposure|(dimSeg)ExposureTypeDimension~(dom)OffBalanceSheet|(dimSeg)NonMarketRelatedExposuresOffBalanceSheetDimension~(dom)OthersGuarantees|(dimSeg)TransactionDetailsDimension~(dom)AssetTypeTransaction:H|RATTag;;M|RWTag</t>
  </si>
  <si>
    <t>(dimSeg)CreditRiskDimension~(dom)CreditRiskExposuresExcludingSecuritisation|(dimSeg)TypeOffBalanceSheetExposureDimension~(dom)NonMarketRelatedExposure|(dimSeg)ExposureTypeDimension~(dom)OffBalanceSheet|(dimSeg)NonMarketRelatedExposuresOffBalanceSheetDimension~(dom)AcceptancesEndorsements:G|CTRTag;;H|RATTag;;M|RWTag</t>
  </si>
  <si>
    <t>(dimSeg)CreditRiskDimension~(dom)CreditRiskExposuresExcludingSecuritisation|(dimSeg)TypeOffBalanceSheetExposureDimension~(dom)NonMarketRelatedExposure|(dimSeg)ExposureTypeDimension~(dom)OffBalanceSheet|(dimSeg)NonMarketRelatedExposuresOffBalanceSheetDimension~(dom)AcceptancesEndorsements|(dimSeg)TransactionDetailsDimension~(dom)AssetTypeTransaction:H|RATTag;;M|RWTag</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</si>
  <si>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CommercialRealEstateExposures|(dimSeg)RatingTypeDimension~(dom)RatingTypeBB|(dimSeg)RiskWeightDimension~(dom)RiskWeight400Percent</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</si>
  <si>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CommercialRealEstateExposures|(dimSeg)RatingTypeDimension~(dom)RatingTypeA|(dimSeg)RiskWeightDimension~(dom)RiskWeight200Percent</t>
  </si>
  <si>
    <t>(dimSeg)InvestmentsNatureDimension~(dom)BondsIssuedByBanks|(dimSeg)ResidualMaturitySecurityDimension~(dom)MorethanSixMonthsButLessthanEqualTwentyfourMonths|(dimSeg)InvesteeBankTypeDimension~(dom)ScheduledBank|(dimSeg)InvestmentLimitInCapitalEligibleInstrumentsInvesteeBankDimension~(dom)Upto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</si>
  <si>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MorethanTwentyfourMonths|(dimSeg)InvesteeBankTypeDimension~(dom)ScheduledBank|(dimSeg)InvestmentLimitInCapitalEligibleInstrumentsInvesteeBankDimension~(dom)Upto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</si>
  <si>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InvestmentCentralStateGovernmentSecurities|(dimSeg)ResidualMaturitySecurityDimension~(dom)All</t>
  </si>
  <si>
    <t>(dimSeg)CreditRiskDimension~(dom)CreditRiskforSecuritisationExposures|(dimSeg)ExposureTypeDimension~(dom)OffBalanceSheet|(dimSeg)SecuritisedExposureNatureDimension~(dom)Originator|(dimSeg)ExposureClassDimension~(dom)SecuritisationExposures|(dimSeg)CollateralNatureDimension~(dom)BackedOtherthanCommercialRealEstateExposures|(dimSeg)RatingTypeDimension~(dom)RatingTypeAAA|(dimSeg)RiskWeightDimension~(dom)RiskWeight20Percent</t>
  </si>
  <si>
    <t>(dimSeg)CreditRiskDimension~(dom)CreditRiskforSecuritisationExposures|(dimSeg)ExposureTypeDimension~(dom)OffBalanceSheet|(dimSeg)SecuritisedExposureNatureDimension~(dom)Originator|(dimSeg)ExposureClassDimension~(dom)SecuritisationExposures|(dimSeg)CollateralNatureDimension~(dom)BackedOtherthanCommercialRealEstateExposures|(dimSeg)RatingTypeDimension~(dom)RatingTypeAA|(dimSeg)RiskWeightDimension~(dom)RiskWeight30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</si>
  <si>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OtherthanCommercialRealEstateExposures|(dimSeg)RatingTypeDimension~(dom)RatingTypeBB|(dimSeg)RiskWeightDimension~(dom)RiskWeight350Percent</t>
  </si>
  <si>
    <t>(dimSeg)NatureOfRegulatoryCapitalDimension~(dom)SignificantInvestmentsInCapitalOfBankingFinancialAndInsuranceEntitiesThatAreOutsideScopeOfRegulatoryConsolidation</t>
  </si>
  <si>
    <t>(dimSeg)NatureOfRegulatoryCapitalDimension~(dom)InvestmentsInAdditionalTierICapitalOfUnconsolidatedInsuranceSubsidiaries</t>
  </si>
  <si>
    <t>(dimSeg)NatureOfRegulatoryCapitalDimension~(dom)TotalAdditionalTierIinvestmentsInSubsidiariesToBeDeductedFromAdditionalTierICapital</t>
  </si>
  <si>
    <t>(dimSeg)NatureOfRegulatoryCapitalDimension~(dom)TotalAdditionalTierIinvestmentsInSubsidiariesToBeDeductedFromAdditionalTierICapitalOfWhichTotalAdditionalTierIInvestmentsInBankingSubsidiaries</t>
  </si>
  <si>
    <t>(dimSeg)NatureOfRegulatoryCapitalDimension~(dom)TotalAdditionalTierIinvestmentsInSubsidiariesToBeDeductedFromAdditionalTierICapitalOfWhichTotalAdditionalTierIInvestmentsInInsuranceSubsidiaries</t>
  </si>
  <si>
    <t>(dimSeg)CreditRiskDimension~(dom)CreditRiskforReSecuritisationExposures|(dimSeg)ExposureTypeDimension~(dom)OffBalanceSheet|(dimSeg)ReSecuritisedExposureNatureDimension~(dom)Originator|(dimSeg)ExposureClassDimension~(dom)ReSecuritisationExposures|(dimSeg)CollateralNatureDimension~(dom)BackedCommercialRealEstateExposures|(dimSeg)RatingTypeDimension~(dom)RatingTypeBBB|(dimSeg)RiskWeightDimension~(dom)RiskWeight400Percent</t>
  </si>
  <si>
    <t>Repurchases / reverse repurchase and securities lending / securities borrowing transactions</t>
  </si>
  <si>
    <t>Note issuance and revolving / non-revolving underwriting facilities</t>
  </si>
  <si>
    <t>Formal standby facilities and credit lines</t>
  </si>
  <si>
    <t>Over one year</t>
  </si>
  <si>
    <t>Securitisation exposures relating to commercial real estate exposures</t>
  </si>
  <si>
    <t>BB (Other than by the originator)</t>
  </si>
  <si>
    <t>(dimSeg)ExposureTypeDimension~(dom)OffBalanceSheet|(dimSeg)NonMarketRelatedExposuresOffBalanceSheetDimension~(dom)OtherNonMarketOffBalanceSheetExposure|(dimSeg)TransactionDetailsDimension~(dom)CounterpartyClient</t>
  </si>
  <si>
    <t>(dimSeg)ExposureTypeDimension~(dom)OffBalanceSheet|(dimSeg)NonMarketRelatedExposuresOffBalanceSheetDimension~(dom)OtherNonMarketOffBalanceSheetExposure</t>
  </si>
  <si>
    <t>NotionalPrincipalAmount</t>
  </si>
  <si>
    <t>(dimSeg)CreditRiskDimension~(dom)CreditRiskforSecuritisationExposures|(dimSeg)ExposureTypeDimension~(dom)OffBalanceSheet|(dimSeg)SecuritisedExposureNatureDimension~(dom)OtherthanOriginator|(dimSeg)ExposureClassDimension~(dom)SecuritisationExposures|(dimSeg)CollateralNatureDimension~(dom)BackedCommercialRealEstateExposures</t>
  </si>
  <si>
    <t>(dimSeg)CreditRiskDimension~(dom)CreditRiskforSecuritisationExposures|(dimSeg)ExposureTypeDimension~(dom)OffBalanceSheet|(dimSeg)SecuritisedExposureNatureDimension~(dom)OtherthanOriginator|(dimSeg)ExposureClassDimension~(dom)SecuritisationExposures|(dimSeg)CollateralNatureDimension~(dom)BackedOtherthanCommercialRealEstateExposures|(dimSeg)RatingTypeDimension~(dom)RatingTypeAAA|(dimSeg)RiskWeightDimension~(dom)RiskWeight20Perc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</si>
  <si>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OtherthanCommercialRealEstateExposures|(dimSeg)RatingTypeDimension~(dom)RatingTypeBBB|(dimSeg)RiskWeightDimension~(dom)RiskWeight100Percent</t>
  </si>
  <si>
    <t>(dimSeg)CreditRiskDimension~(dom)CreditRiskforSecuritisationExposures|(dimSeg)ExposureTypeDimension~(dom)OnBalanceSheet|(dimSeg)SecuritisedExposureNatureDimension~(dom)Originator|(dimSeg)ExposureClassDimension~(dom)DrawnPortionEligibleLiquidityFacilitiesSecuritisationExposures|(dimSeg)RatingTypeDimension~(dom)UnratedType:I|RWTag</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</si>
  <si>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overeignSecuritiesForeignGovernments|(dimSeg)RatingTypeDimension~(dom)RatingTypeA|(dimSeg)ResidualMaturitySecurityDimension~(dom)All</t>
  </si>
  <si>
    <t xml:space="preserve">AA </t>
  </si>
  <si>
    <t xml:space="preserve">A </t>
  </si>
  <si>
    <t xml:space="preserve">BBB </t>
  </si>
  <si>
    <t>Unrated (if permitted)</t>
  </si>
  <si>
    <t>Securitization Exposures</t>
  </si>
  <si>
    <t>BB  (Other than by the originator)</t>
  </si>
  <si>
    <t xml:space="preserve"> Exchange-traded futures</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</si>
  <si>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UptoOneYear:G|CTRTag;;H|RATTag;;M|RWTag</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</si>
  <si>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UptoOneYear:G|CTRTag;;M|RWTag</t>
  </si>
  <si>
    <t>(dimSeg)CreditRiskDimension~(dom)CreditRiskforReSecuritisationExposures|(dimSeg)ExposureTypeDimension~(dom)OnBalanceSheet|(dimSeg)ReSecuritisedExposureNatureDimension~(dom)OtherthanOriginator|(dimSeg)ExposureClassDimension~(dom)ReSecuritisationExposures|(dimSeg)CollateralNatureDimension~(dom)BackedCommercialRealEstateExposures|(dimSeg)RatingTypeDimension~(dom)RatingTypeAAA|(dimSeg)RiskWeightDimension~(dom)RiskWeight200Percent</t>
  </si>
  <si>
    <t>(dimSeg)CreditRiskDimension~(dom)CreditRiskforReSecuritisationExposures|(dimSeg)ExposureTypeDimension~(dom)OnBalanceSheet|(dimSeg)ReSecuritisedExposureNatureDimension~(dom)OtherthanOriginator|(dimSeg)ExposureClassDimension~(dom)ReSecuritisationExposures|(dimSeg)CollateralNatureDimension~(dom)BackedCommercialRealEstateExposures|(dimSeg)RatingTypeDimension~(dom)RatingTypeAA|(dimSeg)RiskWeightDimension~(dom)RiskWeight200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</si>
  <si>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OtherthanCommercialRealEstateExposures</t>
  </si>
  <si>
    <t>(dimSeg)CreditRiskDimension~(dom)CreditRiskExposuresExcludingSecuritisation|(dimSeg)TypeOffBalanceSheetExposureDimension~(dom)NonMarketRelatedExposure|(dimSeg)ExposureTypeDimension~(dom)OffBalanceSheet|(dimSeg)NonMarketRelatedExposuresOffBalanceSheetDimension~(dom)ContingentLiabilities|(dimSeg)TransactionDetailsDimension~(dom)AssetTypeTransaction:H|RATTag;;M|RWTag</t>
  </si>
  <si>
    <t>BB and Below</t>
  </si>
  <si>
    <t xml:space="preserve">All other claims on bonds issued by Non-scheduled banks with </t>
  </si>
  <si>
    <t>All other claims on bonds issued by scheduled banks with</t>
  </si>
  <si>
    <t>(dimSeg)CapitalChargeCalculationApproachDimension~(dom)TSAApproach|(dimSeg)BusinessLinesDimension~(dom)RetailBrokerage</t>
  </si>
  <si>
    <t>* If data is not available for this quarter please select the previous quarter</t>
  </si>
  <si>
    <t>(dimSeg)CreditRiskDimension~(dom)CreditRiskforReSecuritisationExposures|(dimSeg)ExposureTypeDimension~(dom)OnBalanceSheet|(dimSeg)ReSecuritisedExposureNatureDimension~(dom)Originator|(dimSeg)ExposureClassDimension~(dom)ReSecuritisationExposures|(dimSeg)CollateralNatureDimension~(dom)BackedOtherthanCommercialRealEstateExposures|(dimSeg)RatingTypeDimension~(dom)RatingTypeAAA|(dimSeg)RiskWeightDimension~(dom)RiskWeight40Percent</t>
  </si>
  <si>
    <t>(dimSeg)CreditRiskDimension~(dom)CreditRiskforReSecuritisationExposures|(dimSeg)ExposureTypeDimension~(dom)OnBalanceSheet|(dimSeg)ReSecuritisedExposureNatureDimension~(dom)Originator|(dimSeg)ExposureClassDimension~(dom)ReSecuritisationExposures|(dimSeg)CollateralNatureDimension~(dom)BackedOtherthanCommercialRealEstateExposures|(dimSeg)RatingTypeDimension~(dom)RatingTypeAA|(dimSeg)RiskWeightDimension~(dom)RiskWeight60Percent</t>
  </si>
  <si>
    <t>(dimSeg)CreditRiskDimension~(dom)CreditRiskforReSecuritisationExposures|(dimSeg)ExposureTypeDimension~(dom)OnBalanceSheet|(dimSeg)ReSecuritisedExposureNatureDimension~(dom)OtherthanOriginator|(dimSeg)ExposureClassDimension~(dom)ReSecuritisationExposures|(dimSeg)CollateralNatureDimension~(dom)BackedOtherthanCommercialRealEstateExposures|(dimSeg)RatingTypeDimension~(dom)RatingTypeBBB|(dimSeg)RiskWeightDimension~(dom)RiskWeight200Percent</t>
  </si>
  <si>
    <t>(dimSeg)CreditRiskDimension~(dom)CreditRiskforReSecuritisationExposures|(dimSeg)ExposureTypeDimension~(dom)OnBalanceSheet|(dimSeg)ReSecuritisedExposureNatureDimension~(dom)OtherthanOriginator|(dimSeg)ExposureClassDimension~(dom)ReSecuritisationExposures|(dimSeg)CollateralNatureDimension~(dom)BackedOtherthanCommercialRealEstateExposures|(dimSeg)RatingTypeDimension~(dom)RatingTypeBB|(dimSeg)RiskWeightDimension~(dom)RiskWeight650Percent</t>
  </si>
  <si>
    <t>(dimSeg)CreditRiskDimension~(dom)CreditRiskforSecuritisationExposures|(dimSeg)ExposureTypeDimension~(dom)OnBalanceSheet|(dimSeg)SecuritisedExposureNatureDimension~(dom)Originator|(dimSeg)ExposureClassDimension~(dom)SecuritisationExposureInExcessOfPrescribed20PercentLimit|(dimSeg)RatingTypeDimension~(dom)UnratedType</t>
  </si>
  <si>
    <t>(dimSeg)CreditRiskDimension~(dom)CreditRiskforSecuritisationExposures|(dimSeg)ExposureTypeDimension~(dom)OnBalanceSheet|(dimSeg)SecuritisedExposureNatureDimension~(dom)Originator|(dimSeg)ExposureClassDimension~(dom)DrawnPortionOfIneligibleLiquidityFacilitiesForSecuritisationExposures|(dimSeg)RatingTypeDimension~(dom)UnratedType</t>
  </si>
  <si>
    <t>(dimSeg)CreditRiskDimension~(dom)CreditRiskforReSecuritisationExposures|(dimSeg)ExposureTypeDimension~(dom)OnBalanceSheet|(dimSeg)ReSecuritisedExposureNatureDimension~(dom)OtherthanOriginator|(dimSeg)ExposureClassDimension~(dom)ReSecuritisationExposures|(dimSeg)CollateralNatureDimension~(dom)BackedOtherthanCommercialRealEstateExposures|(dimSeg)RatingTypeDimension~(dom)RatingTypeA|(dimSeg)RiskWeightDimension~(dom)RiskWeight100Percent</t>
  </si>
  <si>
    <t>(dimSeg)CreditRiskDimension~(dom)CreditRiskExposuresExcludingSecuritisation|(dimSeg)ExposureTypeDimension~(dom)OnBalanceSheet|(dimSeg)ExposureClassDimension~(dom)AdditionalTierIInvestmentsInSubsidiariesPrebaselIIIIDeduction:I|RWTag</t>
  </si>
  <si>
    <t>(dimSeg)CreditRiskDimension~(dom)CreditRiskExposuresExcludingSecuritisation|(dimSeg)ExposureTypeDimension~(dom)OnBalanceSheet|(dimSeg)ExposureClassDimension~(dom)TierIIInvestmentsInSubsidiariesPrebaselIIIIDeduction:I|RWTag</t>
  </si>
  <si>
    <r>
      <t xml:space="preserve"> Tier 2 capital before regulatory adjustments</t>
    </r>
    <r>
      <rPr>
        <b/>
        <i/>
        <sz val="10"/>
        <color indexed="8"/>
        <rFont val="Arial Unicode MS"/>
        <family val="2"/>
      </rPr>
      <t xml:space="preserve"> (sum of rows 57 to 61 and rows 63 to 65 for Domestic banks; sum of rows 57 and 62 to 65 for foreign banks)</t>
    </r>
  </si>
  <si>
    <r>
      <t xml:space="preserve"> Total regulatory adjustments to Additional Tier 1 capital </t>
    </r>
    <r>
      <rPr>
        <b/>
        <i/>
        <sz val="10"/>
        <color indexed="8"/>
        <rFont val="Arial Unicode MS"/>
        <family val="2"/>
      </rPr>
      <t>(Sum of rows 44 to 52)</t>
    </r>
  </si>
  <si>
    <r>
      <t xml:space="preserve"> Additional Tier 1 capital before regulatory adjustments </t>
    </r>
    <r>
      <rPr>
        <i/>
        <sz val="10"/>
        <color indexed="8"/>
        <rFont val="Arial Unicode MS"/>
        <family val="2"/>
      </rPr>
      <t>(sum of rows 36 to 39 and rows 41 &amp; 42 for Domestic banks; sum of rows 40 to 42 for foreign banks)</t>
    </r>
  </si>
  <si>
    <r>
      <t xml:space="preserve"> Shortfall of the stock of provisions to expected losses </t>
    </r>
    <r>
      <rPr>
        <sz val="10"/>
        <color indexed="8"/>
        <rFont val="Arial Unicode MS"/>
        <family val="2"/>
      </rPr>
      <t>(</t>
    </r>
    <r>
      <rPr>
        <i/>
        <sz val="10"/>
        <color indexed="8"/>
        <rFont val="Arial Unicode MS"/>
        <family val="2"/>
      </rPr>
      <t>under IRB approach for credit risk)</t>
    </r>
  </si>
  <si>
    <t>Part A: Capital Charge on Credit Risk - on balance sheet items (Standalone)</t>
  </si>
  <si>
    <t>Computation of Regulatory Capital (Standalone)</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</si>
  <si>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UptoTenPercentInvestingBankCommonEquity|(dimSeg)LevelOfCET1IncludingCCBAsPercentageOfApplicableCCBOfInvestingBank~(dom)AboveMinimumCET1IncludingCCB:I|RWTag</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</si>
  <si>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UptoTenPercentInvestingBankCommonEquity|(dimSeg)LevelOfCET1IncludingCCBAsPercentageOfApplicableCCBOfInvestingBank~(dom)AboveMinimumCET1IncludingCCB|(dimSeg)RiskWeightDimension~(dom)RiskWeight125Perc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</si>
  <si>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UptoTenPercentInvestingBankCommonEquity|(dimSeg)LevelOfCET1IncludingCCBAsPercentageOfApplicableCCBOfInvestingBank~(dom)FiftyPercentAboveLessThanSeventyFiveOfApplicableCCB|(dimSeg)RiskWeightDimension~(dom)RiskWeight250Percent</t>
  </si>
  <si>
    <t>(dimSeg)CreditRiskDimension~(dom)CreditRiskExposuresExcludingSecuritisation|(dimSeg)TypeOffBalanceSheetExposureDimension~(dom)NonMarketRelatedExposure|(dimSeg)ExposureTypeDimension~(dom)OffBalanceSheet|(dimSeg)NonMarketRelatedExposuresOffBalanceSheetDimension~(dom)LCDocumentary:G|CTRTag;;M|RWTag</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</si>
  <si>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UptoTenPercentInvestingBankCommonEquity|(dimSeg)LevelOfCET1IncludingCCBAsPercentageOfApplicableCCBOfInvestingBank~(dom)ZeroPercentAboveLessThan50PercentOfApplicableCCB|(dimSeg)RiskWeightDimension~(dom)RiskWeight625Percent</t>
  </si>
  <si>
    <t>Current Market Price</t>
  </si>
  <si>
    <t>Capital Base</t>
  </si>
  <si>
    <t>I)</t>
  </si>
  <si>
    <t>One year or less</t>
  </si>
  <si>
    <t>Over one year to five years</t>
  </si>
  <si>
    <t>Over five years</t>
  </si>
  <si>
    <t xml:space="preserve">Forward Gold contracts </t>
  </si>
  <si>
    <t>Currency Futures</t>
  </si>
  <si>
    <t>Currency Options</t>
  </si>
  <si>
    <t>CapitalChargeFactor</t>
  </si>
  <si>
    <t>CapitalChargeOperationalRisk</t>
  </si>
  <si>
    <t>RiskWeightedAssetsOperationalRisk</t>
  </si>
  <si>
    <t>xbrli:xbrl xmlns:xbrli='http://www.xbrl.org/2003/instance' xmlns:link='http://www.xbrl.org/2003/linkbase' xmlns:xlink='http://www.w3.org/1999/xlink' xmlns:ref='http://www.xbrl.org/2004/ref' xmlns:xbrldt='http://xbrl.org/2005/xbrldt' xmlns:xbrldi='http://xbrl.org/2006/xbrldi' xmlns:iso4217='http://www.xbrl.org/2003/iso4217'</t>
  </si>
  <si>
    <t>Unrated standard / performing / restructured / rescheduled claims till satisfactory performance is shown for one year after 1st payment due date</t>
  </si>
  <si>
    <t>Claims on Regulatory retail portfolio</t>
  </si>
  <si>
    <t>(dimSeg)InvestmentsNatureDimension~(dom)BondsIssuedByBanks|(dimSeg)ResidualMaturitySecurityDimension~(dom)MorethanTwentyfourMonths|(dimSeg)InvesteeBankTypeDimension~(dom)NonScheduledBank|(dimSeg)InvestmentLimitInCapitalEligibleInstrumentsInvesteeBankDimension~(dom)UptoTenPercentInvestingBankCommonEquity|(dimSeg)LevelOfCET1IncludingCCBAsPercentageOfApplicableCCBOfInvestingBank~(dom)AboveMinimumCET1IncludingCCB|(dimSeg)SecuritiesHoldingCategoryDimension~(dom)SecuritiesHeldTrade|(dimSeg)InterestRateRelatedInstrumentsTypeDimension~(dom)InterestRateRelatedInstrumentsExposure|(dimSeg)RiskTypeDimension~(dom)SpecificRisk|(dimSeg)InstrumentTypeDimension~(dom)InterestRateRelatedInstrument</t>
  </si>
  <si>
    <t>(dimSeg)NatureOfRegulatoryCapitalDimension~(dom)TotalRegulatoryAdjustmentsToAdditionalTierICapital</t>
  </si>
  <si>
    <t>(dimSeg)NatureOfRegulatoryCapitalDimension~(dom)AdditionalTierICapitalAvailable</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</si>
  <si>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NoInvestmentInvestingBankCommonEquity|(dimSeg)LevelOfCET1IncludingCCBAsPercentageOfApplicableCCBOfInvestingBank~(dom)LessThanApplicableCCB|(dimSeg)RiskWeightDimension~(dom)RiskWeight625Percent</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</si>
  <si>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NoInvestmentInvestingBankCommonEquity|(dimSeg)LevelOfCET1IncludingCCBAsPercentageOfApplicableCCBOfInvestingBank~(dom)ZeroPercentAboveLessThan50PercentOfApplicableCCB|(dimSeg)RiskWeightDimension~(dom)RiskWeight150Percent</t>
  </si>
  <si>
    <t>(dimSeg)CreditRiskDimension~(dom)CreditRiskforSecuritisationExposures|(dimSeg)ExposureTypeDimension~(dom)OnBalanceSheet|(dimSeg)SecuritisedExposureNatureDimension~(dom)Originator|(dimSeg)ExposureClassDimension~(dom)SecuritisationExposures|(dimSeg)CollateralNatureDimension~(dom)BackedCommercialRealEstateExposures|(dimSeg)RatingTypeDimension~(dom)RatingTypeAA|(dimSeg)RiskWeightDimension~(dom)RiskWeight100Perc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</si>
  <si>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InvestmentOtherSecuritiesPaymentStateGovernmentGuaranteed|(dimSeg)ResidualMaturitySecurityDimension~(dom)LessthanEqualSixMonths</t>
  </si>
  <si>
    <t>(dimSeg)InvestmentsNatureDimension~(dom)BondsIssuedByBanks|(dimSeg)ResidualMaturitySecurityDimension~(dom)LessthanEqualSixMonths|(dimSeg)InvesteeBankTypeDimension~(dom)NonScheduledBank|(dimSeg)InvestmentLimitInCapitalEligibleInstrumentsInvesteeBankDimension~(dom)UptoTenPercentInvestingBankCommonEquity|(dimSeg)LevelOfCET1IncludingCCBAsPercentageOfApplicableCCBOfInvestingBank~(dom)AboveMinimumCET1IncludingCCB|(dimSeg)SecuritiesHoldingCategoryDimension~(dom)SecuritiesHeldTrade|(dimSeg)InterestRateRelatedInstrumentsTypeDimension~(dom)InterestRateRelatedInstrumentsExposure|(dimSeg)RiskTypeDimension~(dom)SpecificRisk|(dimSeg)InstrumentTypeDimension~(dom)InterestRateRelatedInstrument</t>
  </si>
  <si>
    <t>(dimSeg)InvestmentsNatureDimension~(dom)BondsIssuedByBanks|(dimSeg)ResidualMaturitySecurityDimension~(dom)MorethanSixMonthsButLessthanEqualTwentyfourMonths|(dimSeg)InvesteeBankTypeDimension~(dom)NonScheduledBank|(dimSeg)InvestmentLimitInCapitalEligibleInstrumentsInvesteeBankDimension~(dom)Upto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</si>
  <si>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ZeroPercentAboveLessThan50Percent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</si>
  <si>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LessThan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</si>
  <si>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overeignSecuritiesForeignGovernments|(dimSeg)RatingTypeDimension~(dom)RatingTypeAtoBBB|(dimSeg)ResidualMaturitySecurityDimension~(dom)MorethanTwentyfourMonths</t>
  </si>
  <si>
    <t>CapitalChargeMarketRisk</t>
  </si>
  <si>
    <t>Potential future Credit Exposure Conversion factor (%)</t>
  </si>
  <si>
    <t>(dimSeg)NatureOfRegulatoryCapitalDimension~(dom)InvestmentsInCapitalOfBankingFinancialAndInsuranceEntitiesThatAreOutsideScopeOfRegulatoryConsolidationWhereBankDoesNotOwnMoreThat10PercentOfIssuedCommonShareCapitalOfEntity</t>
  </si>
  <si>
    <t>(dimSeg)CreditRiskDimension~(dom)CreditRiskExposuresExcludingSecuritisation|(dimSeg)ExposureTypeDimension~(dom)OnBalanceSheet|(dimSeg)ExposureClassDimension~(dom)ClaimsBanksIncorporatedIndiaForeignBankBranchesIndia|(dimSeg)InvesteeBankTypeDimension~(dom)ScheduledBank|(dimSeg)InvestmentLimitInCapitalEligibleInstrumentsInvesteeBankDimension~(dom)NoInvestmentInvestingBankCommonEquity|(dimSeg)LevelOfCET1IncludingCCBAsPercentageOfApplicableCCBOfInvestingBank~(dom)FiftyPercentAboveLessThanSeventyFiveOfApplicableCCB|(dimSeg)RiskWeightDimension~(dom)RiskWeight100Percent</t>
  </si>
  <si>
    <t>(dimSeg)NatureOfRegulatoryCapitalDimension~(dom)PreferenceShareCapitalInstrumentsOfWhichPerpetualCumulativePreferenceShares</t>
  </si>
  <si>
    <t>(dimSeg)NatureOfRegulatoryCapitalDimension~(dom)PreferenceShareCapitalInstrumentsOfWhichRedeemableCumulativePreferenceShares</t>
  </si>
  <si>
    <t>(dimSeg)NatureOfRegulatoryCapitalDimension~(dom)PreferenceShareCapitalInstrumentsOfWhichRedeemableNonCumulativePreferenceShares</t>
  </si>
  <si>
    <t>(dimSeg)NatureOfRegulatoryCapitalDimension~(dom)StockSurplusRelatingToTierIICapitalInstruments</t>
  </si>
  <si>
    <t>(dimSeg)NatureOfRegulatoryCapitalDimension~(dom)HeadOfficeBorrowingsInForeignCurrencyForInclusionInTierIICapitalForForeignBanks</t>
  </si>
  <si>
    <t>(dimSeg)NatureOfRegulatoryCapitalDimension~(dom)RevaluationReservesAtDiscountOf55Percent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</si>
  <si>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InvestmentOtherSecuritiesPaymentStateGovernmentGuaranteed|(dimSeg)ResidualMaturitySecurityDimension~(dom)MorethanSixMonthsButLessthanEqualTwentyfourMonths</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</si>
  <si>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overeignSecuritiesForeignGovernments|(dimSeg)RatingTypeDimension~(dom)RatingTypeBelowB|(dimSeg)ResidualMaturitySecurityDimension~(dom)All</t>
  </si>
  <si>
    <t>Claims on foreign Public Sector Entities</t>
  </si>
  <si>
    <t>BBB to BB</t>
  </si>
  <si>
    <t>Below BB</t>
  </si>
  <si>
    <t>Claims on Primary Dealers</t>
  </si>
  <si>
    <t>Short term claims:</t>
  </si>
  <si>
    <t>(dimSeg)InvestmentsNatureDimension~(dom)BondsIssuedByBanks|(dimSeg)ResidualMaturitySecurityDimension~(dom)MorethanSixMonthsButLessthanEqualTwentyfourMonths|(dimSeg)InvesteeBankTypeDimension~(dom)Non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</si>
  <si>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RiskTypeDimension~(dom)SpecificRisk|(dimSeg)SecuritiesHoldingCategoryDimension~(dom)SecuritiesAvailableSaleTreatedasHeldTradingBooks|(dimSeg)InstrumentTypeDimension~(dom)InterestRateRelatedInstrument|(dimSeg)InterestRateRelatedInstrumentsTypeDimension~(dom)DerivativesOptions|(dimSeg)InvestmentsNatureDimension~(dom)CorporateBonds|(dimSeg)RatingTypeDimension~(dom)RatingTypeAAAtoBBB|(dimSeg)ResidualMaturitySecurityDimension~(dom)LessthanEqualSixMonths</t>
  </si>
  <si>
    <t>NBFC - ND SI</t>
  </si>
  <si>
    <t xml:space="preserve">Foreign Exchange &amp; Gold </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</si>
  <si>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InvestmentOtherSecuritiesPaymentStateGovernmentGuaranteed|(dimSeg)ResidualMaturitySecurityDimension~(dom)MorethanTwentyfourMonths</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</si>
  <si>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overeignSecuritiesForeignGovernments|(dimSeg)RatingTypeDimension~(dom)RatingTypeBBB|(dimSeg)ResidualMaturitySecurityDimension~(dom)All</t>
  </si>
  <si>
    <t>Primary Item Range 1</t>
  </si>
  <si>
    <t>Primary Item Range 2</t>
  </si>
  <si>
    <t>PRThree</t>
  </si>
  <si>
    <t>PRFourFive</t>
  </si>
  <si>
    <t>UnratedType</t>
  </si>
  <si>
    <t>Foreign Banks</t>
  </si>
  <si>
    <t>Primary Dealers</t>
  </si>
  <si>
    <t>Corporate including AFC</t>
  </si>
  <si>
    <t>Non Resident Corporate</t>
  </si>
  <si>
    <t>Venture Capital Fund</t>
  </si>
  <si>
    <t>Type of Asset in Transaction</t>
  </si>
  <si>
    <t>PR 4 and 5</t>
  </si>
  <si>
    <t>MDB BIS and IMF</t>
  </si>
  <si>
    <t>CounterParty</t>
  </si>
  <si>
    <t>BL</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</si>
  <si>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ZeroPercentAboveLessThan50PercentOfApplicableCCB|(dimSeg)SecuritiesHoldingCategoryDimension~(dom)SecuritiesAvailableSaleTreatedasHeldBankingBooks|(dimSeg)InterestRateRelatedInstrumentsTypeDimension~(dom)InterestRateRelatedInstrumentsExposure|(dimSeg)RiskTypeDimension~(dom)SpecificRisk|(dimSeg)InstrumentTypeDimension~(dom)InterestRateRelatedInstrument</t>
  </si>
  <si>
    <r>
      <t>Note</t>
    </r>
    <r>
      <rPr>
        <sz val="10"/>
        <color indexed="8"/>
        <rFont val="Arial Unicode MS"/>
        <family val="2"/>
      </rPr>
      <t>: In the case of unrated securitisation exposures, the drawn  portions of an unrated eligible liquidity facilities would attract a risk weight equal to the highest risk weight assigned to any of the underlying individual exposures covered by this facility.</t>
    </r>
  </si>
  <si>
    <t>&lt;= 6 months</t>
  </si>
  <si>
    <t xml:space="preserve"> &lt;= 6 months</t>
  </si>
  <si>
    <t>&gt;  6 months and &lt;= 24 months</t>
  </si>
  <si>
    <t>&gt; 24 months</t>
  </si>
  <si>
    <t xml:space="preserve">Capital charge for Counterparty credit risk </t>
  </si>
  <si>
    <t>IV</t>
  </si>
  <si>
    <t>(dimSeg)CreditRiskDimension~(dom)CreditRiskExposuresExcludingSecuritisation|(dimSeg)TypeOffBalanceSheetExposureDimension~(dom)NonMarketRelatedExposure|(dimSeg)ExposureTypeDimension~(dom)OffBalanceSheet|(dimSeg)NonMarketRelatedExposuresOffBalanceSheetDimension~(dom)NoteIssuanceRevolvingNonrevolvingUnderwritingFacilities|(dimSeg)TransactionDetailsDimension~(dom)AssetTypeTransaction:H|RATTag;;M|RWTag</t>
  </si>
  <si>
    <t>b1.</t>
  </si>
  <si>
    <t>b2.</t>
  </si>
  <si>
    <t>b3.</t>
  </si>
  <si>
    <t xml:space="preserve"> Total capital charge for market risks (I+II+III + IV)</t>
  </si>
  <si>
    <t>XXVIII</t>
  </si>
  <si>
    <t>XXVII</t>
  </si>
  <si>
    <t>Computation of Regulatory Capital (Consolidated)</t>
  </si>
  <si>
    <t>EligibleAmount</t>
  </si>
  <si>
    <t>(dimSeg)RiskTypeDimension~(dom)SpecificRisk|(dimSeg)SecuritiesHoldingCategoryDimension~(dom)SecuritiesHeldTrade|(dimSeg)InstrumentTypeDimension~(dom)InterestRateRelatedInstrument|(dimSeg)InterestRateRelatedInstrumentsTypeDimension~(dom)OTCForward|(dimSeg)InvestmentsNatureDimension~(dom)CorporateBonds|(dimSeg)RatingTypeDimension~(dom)RatingTypeAAAtoBBB|(dimSeg)ResidualMaturitySecurityDimension~(dom)MorethanTwentyfourMonths</t>
  </si>
  <si>
    <t>(dimSeg)CreditRiskDimension~(dom)CreditRiskFailedTransactions|(dimSeg)ExposureTypeDimension~(dom)OffBalanceSheet|(dimSeg)TransactionClassDimension~(dom)OtherTransactions|(dimSeg)NumberUnsettledDaysDimension~(dom)MorethanEqualFiveDaysLessthanEqualFifteenDays:F|CTRTag;;G|RATTag</t>
  </si>
  <si>
    <t>(dimSeg)CreditRiskDimension~(dom)CreditRiskFailedTransactions|(dimSeg)ExposureTypeDimension~(dom)OffBalanceSheet|(dimSeg)TransactionClassDimension~(dom)OtherTransactions|(dimSeg)NumberUnsettledDaysDimension~(dom)MorethanEqualSixteenDaysLessthanEqualThirtyDays:F|CTRTag;;G|RATTag</t>
  </si>
  <si>
    <r>
      <t xml:space="preserve">Claims on all </t>
    </r>
    <r>
      <rPr>
        <b/>
        <sz val="10"/>
        <color indexed="8"/>
        <rFont val="Arial Unicode MS"/>
        <family val="2"/>
      </rPr>
      <t>Non-Scheduled Banks</t>
    </r>
    <r>
      <rPr>
        <sz val="10"/>
        <color indexed="8"/>
        <rFont val="Arial Unicode MS"/>
        <family val="2"/>
      </rPr>
      <t xml:space="preserve">, in the nature of investment in the capital instruments of banks(other than equity),  where  investing bank holds not more than 10% of the issued common shares of the investee banks and aggregate of these investments, together with captl instruments in Ins and other fncl entities, do not exceed 10% of Common Equity of the investing bank (equity investment in the investee entities is outside the scope of regulatory consolidation)  </t>
    </r>
  </si>
  <si>
    <t xml:space="preserve">  Specific risk (refer para 5.2 of Basel III guidelines of DBOD dt May 2, 2012)</t>
  </si>
  <si>
    <t xml:space="preserve"> CDS (a+b)</t>
  </si>
  <si>
    <t xml:space="preserve"> General market risk for premium payable/receivable</t>
  </si>
  <si>
    <t>(dimSeg)RiskTypeDimension~(dom)SpecificRisk|(dimSeg)SecuritiesHoldingCategoryDimension~(dom)SecuritiesHeldTrade|(dimSeg)InstrumentTypeDimension~(dom)InterestRateRelatedInstrument|(dimSeg)InterestRateRelatedInstrumentsTypeDimension~(dom)DerivativesOptions|(dimSeg)InvestmentsNatureDimension~(dom)CorporateBonds|(dimSeg)RatingTypeDimension~(dom)RatingTypeAAAtoBBB|(dimSeg)ResidualMaturitySecurityDimension~(dom)LessthanEqualSixMonths</t>
  </si>
  <si>
    <t>Risk Adjusted Value (9*10)</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</si>
  <si>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LessThan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</si>
  <si>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CreditRiskDimension~(dom)CreditRiskExposuresExcludingSecuritisation|(dimSeg)TypeOffBalanceSheetExposureDimension~(dom)NonMarketRelatedExposure|(dimSeg)ExposureTypeDimension~(dom)OffBalanceSheet|(dimSeg)NonMarketRelatedExposuresOffBalanceSheetDimension~(dom)RepurchasesReverseRepurchaseSecuritiesLendingBorrowingTransactions|(dimSeg)TransactionDetailsDimension~(dom)AssetTypeTransaction:H|RATTag;;M|RWTag</t>
  </si>
  <si>
    <t>(dimSeg)CreditRiskDimension~(dom)CreditRiskforReSecuritisationExposures|(dimSeg)ExposureTypeDimension~(dom)OffBalanceSheet|(dimSeg)ReSecuritisedExposureNatureDimension~(dom)Originator|(dimSeg)ExposureClassDimension~(dom)ReSecuritisationExposures|(dimSeg)CollateralNatureDimension~(dom)BackedCommercialRealEstateExposures|(dimSeg)RatingTypeDimension~(dom)RatingTypeAAA|(dimSeg)RiskWeightDimension~(dom)RiskWeight200Percent</t>
  </si>
  <si>
    <t>(dimSeg)CreditRiskDimension~(dom)CreditRiskforReSecuritisationExposures|(dimSeg)ExposureTypeDimension~(dom)OffBalanceSheet|(dimSeg)ReSecuritisedExposureNatureDimension~(dom)Originator|(dimSeg)ExposureClassDimension~(dom)ReSecuritisationExposures|(dimSeg)CollateralNatureDimension~(dom)BackedCommercialRealEstateExposures|(dimSeg)RatingTypeDimension~(dom)RatingTypeAA|(dimSeg)RiskWeightDimension~(dom)RiskWeight200Percent</t>
  </si>
  <si>
    <t>(dimSeg)CreditRiskDimension~(dom)CreditRiskforReSecuritisationExposures|(dimSeg)ExposureTypeDimension~(dom)OffBalanceSheet|(dimSeg)ReSecuritisedExposureNatureDimension~(dom)Originator|(dimSeg)ExposureClassDimension~(dom)ReSecuritisationExposures|(dimSeg)CollateralNatureDimension~(dom)BackedCommercialRealEstateExposures|(dimSeg)RatingTypeDimension~(dom)RatingTypeA|(dimSeg)RiskWeightDimension~(dom)RiskWeight200Percent</t>
  </si>
  <si>
    <t>(dimSeg)NatureOfRegulatoryCapitalDimension~(dom)InstitutionSpecificCapitalBufferCommonEquityTierIRequirementOfWhichCountercyclicalCapitalBuffer</t>
  </si>
  <si>
    <t>(dimSeg)NatureOfRegulatoryCapitalDimension~(dom)InstitutionSpecificCapitalBufferCommonEquityTierIRequirementOfWhichDSIBsBuffer</t>
  </si>
  <si>
    <t>(dimSeg)NatureOfRegulatoryCapitalDimension~(dom)InstitutionSpecificCapitalBufferCommonEquityTierIRequirementOfWhichAnyOther</t>
  </si>
  <si>
    <t>(dimSeg)NatureOfRegulatoryCapitalDimension~(dom)InstitutionSpecificPillar2CapitalAddOnRequirement</t>
  </si>
  <si>
    <t>(dimSeg)NatureOfRegulatoryCapitalDimension~(dom)InstitutionSpecificPillar2CapitalAddOnRequirementOfWhichCommonEquityTierICapital</t>
  </si>
  <si>
    <t>(dimSeg)NatureOfRegulatoryCapitalDimension~(dom)InstitutionSpecificPillar2CapitalAddOnRequirementOfWhichTierICapital</t>
  </si>
  <si>
    <t>(dimSeg)CreditRiskDimension~(dom)CreditRiskforSecuritisationExposures|(dimSeg)ExposureTypeDimension~(dom)OnBalanceSheet|(dimSeg)SecuritisedExposureNatureDimension~(dom)OtherthanOriginator|(dimSeg)ExposureClassDimension~(dom)SecuritisationExposures|(dimSeg)CollateralNatureDimension~(dom)BackedCommercialRealEstateExposures</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</si>
  <si>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OtherthanCommercialRealEstateExposures|(dimSeg)RatingTypeDimension~(dom)RatingTypeA|(dimSeg)RiskWeightDimension~(dom)RiskWeight50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</si>
  <si>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OtherthanCommercialRealEstateExposures|(dimSeg)RatingTypeDimension~(dom)RatingTypeAA|(dimSeg)RiskWeightDimension~(dom)RiskWeight30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</si>
  <si>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OtherthanCommercialRealEstateExposures|(dimSeg)RatingTypeDimension~(dom)RatingTypeAAA|(dimSeg)RiskWeightDimension~(dom)RiskWeight20Percent</t>
  </si>
  <si>
    <t>(dimSeg)RiskTypeDimension~(dom)SpecificRisk|(dimSeg)SecuritiesHoldingCategoryDimension~(dom)SecuritiesHeldTrade|(dimSeg)InstrumentTypeDimension~(dom)InterestRateRelatedInstrument|(dimSeg)InterestRateRelatedInstrumentsTypeDimension~(dom)ExchangeTradedFuture|(dimSeg)InvestmentsNatureDimension~(dom)CorporateBonds|(dimSeg)RatingTypeDimension~(dom)RatingTypeAAAtoBBB|(dimSeg)ResidualMaturitySecurityDimension~(dom)MorethanSixMonthsButLessthanEqualTwentyfourMonths</t>
  </si>
  <si>
    <t>CollateralCashLent</t>
  </si>
  <si>
    <t>Sub Total</t>
  </si>
  <si>
    <t>Unrated Securitisation Exposures</t>
  </si>
  <si>
    <t>Original maturity of one year or less</t>
  </si>
  <si>
    <t xml:space="preserve">Original maturity of more than one year </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</si>
  <si>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overeignSecuritiesForeignGovernments|(dimSeg)RatingTypeDimension~(dom)UnratedType|(dimSeg)ResidualMaturitySecurityDimension~(dom)All</t>
  </si>
  <si>
    <t>Dimensional  Range</t>
  </si>
  <si>
    <t>Value Range</t>
  </si>
  <si>
    <t>Date Range</t>
  </si>
  <si>
    <t>Credit Equivalent Amount</t>
  </si>
  <si>
    <t>Claims on foreign sovereigns</t>
  </si>
  <si>
    <t xml:space="preserve">Claims on foreign banks </t>
  </si>
  <si>
    <t>Select Obligor</t>
  </si>
  <si>
    <t>Select Rating</t>
  </si>
  <si>
    <t xml:space="preserve">(II) </t>
  </si>
  <si>
    <t>Repo / Reverse Repo style transactions - in the books of the Borrower of funds</t>
  </si>
  <si>
    <t>&gt; 1 year and up to 5 years</t>
  </si>
  <si>
    <t>Amount of Capital Charge</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</si>
  <si>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overeignSecuritiesForeignGovernments|(dimSeg)RatingTypeDimension~(dom)UnratedType|(dimSeg)ResidualMaturitySecurityDimension~(dom)All</t>
  </si>
  <si>
    <t xml:space="preserve">Capital Charge for Market Risk </t>
  </si>
  <si>
    <t>(dimSeg)CreditRiskDimension~(dom)CreditRiskExposuresExcludingSecuritisation|(dimSeg)ExposureTypeDimension~(dom)OnBalanceSheet|(dimSeg)RiskWeightDimension~(dom)RiskWeight0Percent|(dimSeg)ExposureClassDimension~(dom)ClaimsGuaranteedByCRGFTLIH</t>
  </si>
  <si>
    <t>(dimSeg)RiskTypeDimension~(dom)SpecificRisk|(dimSeg)SecuritiesHoldingCategoryDimension~(dom)SecuritiesAvailableSaleTreatedasHeldTradingBooks|(dimSeg)InstrumentTypeDimension~(dom)InterestRateRelatedInstrument|(dimSeg)InterestRateRelatedInstrumentsTypeDimension~(dom)OTCForward|(dimSeg)InvestmentsNatureDimension~(dom)CorporateBonds|(dimSeg)RatingTypeDimension~(dom)RatingTypeAAAtoBBB|(dimSeg)ResidualMaturitySecurityDimension~(dom)MorethanTwentyfourMonths</t>
  </si>
  <si>
    <t>Denominated in foreign currency</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</si>
  <si>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CommercialRealEstateExposures</t>
  </si>
  <si>
    <t>(dimSeg)CreditRiskDimension~(dom)CreditRiskforReSecuritisationExposures|(dimSeg)ExposureTypeDimension~(dom)OnBalanceSheet|(dimSeg)ReSecuritisedExposureNatureDimension~(dom)OtherthanOriginator|(dimSeg)ExposureClassDimension~(dom)ReSecuritisationExposures|(dimSeg)CollateralNatureDimension~(dom)BackedOtherthanCommercialRealEstateExposures|(dimSeg)RatingTypeDimension~(dom)RatingTypeAA|(dimSeg)RiskWeightDimension~(dom)RiskWeight60Percent</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</si>
  <si>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BBB|(dimSeg)ResidualMaturitySecurityDimension~(dom)All</t>
  </si>
  <si>
    <t>As other than originator</t>
  </si>
  <si>
    <t>Part B: Credit risk weighted off-balance sheet exposures ( other than those which are deductible from capital)</t>
  </si>
  <si>
    <t>(dimSeg)CreditRiskDimension~(dom)CreditRiskforSecuritisationExposures|(dimSeg)ExposureTypeDimension~(dom)OffBalanceSheet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</si>
  <si>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OtherthanCommercialRealEstateExposures|(dimSeg)RatingTypeDimension~(dom)RatingTypeAAA|(dimSeg)RiskWeightDimension~(dom)RiskWeight20Percent</t>
  </si>
  <si>
    <t>(dimSeg)CreditRiskDimension~(dom)CreditRiskforCounterpartyExposures|(dimSeg)ReportingBankRoleDimension~(dom)AsLender|(dimSeg)ResidualMaturitySecurityDimension~(dom)MorethanOneYearLessthanEqualFiveYears:D|CTRTag;;E|RATTag;;K|RWTag</t>
  </si>
  <si>
    <t>(dimSeg)CreditRiskDimension~(dom)CreditRiskforCounterpartyExposures|(dimSeg)ReportingBankRoleDimension~(dom)AsLender|(dimSeg)ResidualMaturitySecurityDimension~(dom)MorethanFiveYears:D|CTRTag;;E|RATTag;;K|RWTag</t>
  </si>
  <si>
    <t>Risk Weight Tag</t>
  </si>
  <si>
    <t>(dimSeg)RiskWeightDimension~(dom)RiskWeight0Percent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</si>
  <si>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InvestmentOtherApprovedSecuritiesStateGovernmentGuaranteed|(dimSeg)ResidualMaturitySecurityDimension~(dom)MorethanSixMonthsButLessthanEqualTwentyfourMonths</t>
  </si>
  <si>
    <t xml:space="preserve">Claims on RBI </t>
  </si>
  <si>
    <t>Claims on DICGC</t>
  </si>
  <si>
    <t>Claims on ECGC</t>
  </si>
  <si>
    <t>II</t>
  </si>
  <si>
    <t>UnratedPermittedType</t>
  </si>
  <si>
    <t>Domestic Sovereign</t>
  </si>
  <si>
    <t>Foreign Sovereign</t>
  </si>
  <si>
    <t>Domestic Public Sector Entities</t>
  </si>
  <si>
    <t>Foreign Public Sector Entities</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</si>
  <si>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OtherthanCommercialRealEstateExposures|(dimSeg)RatingTypeDimension~(dom)RatingTypeAAA|(dimSeg)RiskWeightDimension~(dom)RiskWeight40Percent</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</si>
  <si>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OtherthanCommercialRealEstateExposures|(dimSeg)RatingTypeDimension~(dom)RatingTypeAA|(dimSeg)RiskWeightDimension~(dom)RiskWeight60Percent</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</si>
  <si>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OtherthanCommercialRealEstateExposures|(dimSeg)RatingTypeDimension~(dom)RatingTypeA|(dimSeg)RiskWeightDimension~(dom)RiskWeight100Percent</t>
  </si>
  <si>
    <t>VersionInfo</t>
  </si>
  <si>
    <t>ReportingDate</t>
  </si>
  <si>
    <t>#End</t>
  </si>
  <si>
    <t>ExposureAmount</t>
  </si>
  <si>
    <t>AdjustedValueCreditRiskMitigant</t>
  </si>
  <si>
    <t>Securitisation exposures</t>
  </si>
  <si>
    <t>Undrawn Committed Credit Lines</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</si>
  <si>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MorethanOneYear:G|CTRTag;;H|RATTag;;M|RWTag</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</si>
  <si>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CommercialRealEstateExposures|(dimSeg)RatingTypeDimension~(dom)RatingTypeBBB|(dimSeg)RiskWeightDimension~(dom)RiskWeight150Percent</t>
  </si>
  <si>
    <t>(dimSeg)RiskTypeDimension~(dom)SpecificRisk|(dimSeg)SecuritiesHoldingCategoryDimension~(dom)SecuritiesAvailableSaleTreatedasHeldTradingBooks|(dimSeg)InstrumentTypeDimension~(dom)InterestRateRelatedInstrument|(dimSeg)InterestRateRelatedInstrumentsTypeDimension~(dom)OTCForward|(dimSeg)InvestmentsNatureDimension~(dom)CorporateBonds|(dimSeg)RatingTypeDimension~(dom)RatingTypeAAAtoBBB|(dimSeg)ResidualMaturitySecurityDimension~(dom)LessthanEqualSixMonths</t>
  </si>
  <si>
    <t>(dimSeg)RiskTypeDimension~(dom)SpecificRisk|(dimSeg)SecuritiesHoldingCategoryDimension~(dom)SecuritiesAvailableSaleTreatedasHeldBankingBooks|(dimSeg)InstrumentTypeDimension~(dom)InterestRateRelatedInstrument|(dimSeg)InterestRateRelatedInstrumentsTypeDimension~(dom)DerivativesOptions|(dimSeg)InvestmentsNatureDimension~(dom)CorporateBonds|(dimSeg)RatingTypeDimension~(dom)RatingTypeBBB|(dimSeg)ResidualMaturitySecurityDimension~(dom)All</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</si>
  <si>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InvestmentOtherApprovedSecuritiesStateGovernmentGuaranteed|(dimSeg)ResidualMaturitySecurityDimension~(dom)MorethanTwentyfourMonths</t>
  </si>
  <si>
    <t>Securitisation exposures backed by other than CRE Exposures</t>
  </si>
  <si>
    <t>Claims on foreign banks</t>
  </si>
  <si>
    <t xml:space="preserve">Drawn portion of the liquidity facilities  for  securitisation exposures backed by other than CRE exposures </t>
  </si>
  <si>
    <t>Liquidity facilities (undrawn) for securitisation exposures backed by CRE Exposures</t>
  </si>
  <si>
    <t>(dimSeg)CreditRiskDimension~(dom)CreditRiskFailedTransactions|(dimSeg)ExposureTypeDimension~(dom)OffBalanceSheet|(dimSeg)TransactionClassDimension~(dom)ForeignExchangeTransactions|(dimSeg)NumberUnsettledDaysDimension~(dom)MorethanEqualSixteenDaysLessthanEqualThirtyDays:F|CTRTag;;G|RATTag</t>
  </si>
  <si>
    <t>(dimSeg)RiskTypeDimension~(dom)SpecificRisk|(dimSeg)SecuritiesHoldingCategoryDimension~(dom)SecuritiesHeldTrade|(dimSeg)InstrumentTypeDimension~(dom)InterestRateRelatedInstrument|(dimSeg)InterestRateRelatedInstrumentsTypeDimension~(dom)ExchangeTradedFuture|(dimSeg)InvestmentsNatureDimension~(dom)CorporateBonds|(dimSeg)RatingTypeDimension~(dom)RatingTypeAAAtoBBB|(dimSeg)ResidualMaturitySecurityDimension~(dom)MorethanTwentyfourMonths</t>
  </si>
  <si>
    <t>Credit Conversion Factor (%)</t>
  </si>
  <si>
    <t>Capital Market Exposure</t>
  </si>
  <si>
    <t/>
  </si>
  <si>
    <t>ExtendedLinkID</t>
  </si>
  <si>
    <t>FormName</t>
  </si>
  <si>
    <t>Sheet Name</t>
  </si>
  <si>
    <t>FromRow</t>
  </si>
  <si>
    <t>FromCol</t>
  </si>
  <si>
    <t>ToRow</t>
  </si>
  <si>
    <t>ToCol</t>
  </si>
  <si>
    <t>II)</t>
  </si>
  <si>
    <t>III)</t>
  </si>
  <si>
    <t>On interest rate related exposures (a+b+c+d)</t>
  </si>
  <si>
    <t>Sr.  No.</t>
  </si>
  <si>
    <t>Nature of Investment</t>
  </si>
  <si>
    <t>RatingTypeBelowB</t>
  </si>
  <si>
    <t>RatingTypeBBandBelow</t>
  </si>
  <si>
    <t>RatingTypePROnePlus</t>
  </si>
  <si>
    <t>PROne</t>
  </si>
  <si>
    <t>PRTwo</t>
  </si>
  <si>
    <t xml:space="preserve">Credit Risk Weight: Market related Off Balance Sheet Exposures </t>
  </si>
  <si>
    <t>S No</t>
  </si>
  <si>
    <t>Description</t>
  </si>
  <si>
    <t>Notional Principal Amount</t>
  </si>
  <si>
    <t>Potential Exposure (5*2)</t>
  </si>
  <si>
    <t>Replacement Cost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</si>
  <si>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overeignSecuritiesForeignGovernments|(dimSeg)RatingTypeDimension~(dom)RatingTypeBBtoB|(dimSeg)ResidualMaturitySecurityDimension~(dom)All</t>
  </si>
  <si>
    <t>Failed transactions</t>
  </si>
  <si>
    <t>IV)</t>
  </si>
  <si>
    <t>N</t>
  </si>
  <si>
    <t>G</t>
  </si>
  <si>
    <t>D</t>
  </si>
  <si>
    <t>RiskWeightedAssetsCreditRisk</t>
  </si>
  <si>
    <t>TotalRiskWeightedAssets</t>
  </si>
  <si>
    <t>XML Tag</t>
  </si>
  <si>
    <t>Prefix</t>
  </si>
  <si>
    <t>Prefix with URL</t>
  </si>
  <si>
    <t>Date</t>
  </si>
  <si>
    <t>(dimSeg)NatureOfRegulatoryCapitalDimension~(dom)DefinedBenefitPensionFundNetAssets</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</si>
  <si>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</si>
  <si>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ZeroPercentAboveLessThan50Percent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</si>
  <si>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(dimSeg)NatureOfRegulatoryCapitalDimension~(dom)TotalEquityInvestmentsInSubsidiariesToBeDeductedFromCommonEquityTierIOfWhichTotalEquityInvestmentsInOtherFinancialSubsidiaries</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</si>
  <si>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CorporateBonds|(dimSeg)RatingTypeDimension~(dom)RatingTypeAAAtoBBB|(dimSeg)ResidualMaturitySecurityDimension~(dom)LessthanEqualSixMonths</t>
  </si>
  <si>
    <t>BB</t>
  </si>
  <si>
    <t>Rated Securitisation Exposures</t>
  </si>
  <si>
    <t>AAA</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</si>
  <si>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CommercialRealEstateExposures</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</si>
  <si>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ZeroPercentAboveLessThan50Percent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</si>
  <si>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CreditRiskDimension~(dom)CreditRiskforSecuritisationExposures|(dimSeg)ExposureTypeDimension~(dom)OnBalanceSheet|(dimSeg)SecuritisedExposureNatureDimension~(dom)OtherthanOriginator|(dimSeg)ExposureClassDimension~(dom)SecuritisationExposures|(dimSeg)CollateralNatureDimension~(dom)BackedCommercialRealEstateExposures|(dimSeg)RatingTypeDimension~(dom)RatingTypeBBB|(dimSeg)RiskWeightDimension~(dom)RiskWeight150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</si>
  <si>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CommercialRealEstateExposures|(dimSeg)RatingTypeDimension~(dom)RatingTypeBB|(dimSeg)RiskWeightDimension~(dom)RiskWeight400Percent</t>
  </si>
  <si>
    <t>Risk-weighted exposures - Domestic Operations and Overseas Operations</t>
  </si>
  <si>
    <t>Total</t>
  </si>
  <si>
    <r>
      <t xml:space="preserve">Claims secured by residential property which are NPA (net </t>
    </r>
    <r>
      <rPr>
        <sz val="10"/>
        <rFont val="Arial Unicode MS"/>
        <family val="2"/>
      </rPr>
      <t>of specific provisions)</t>
    </r>
  </si>
  <si>
    <t>Credit Risk Weight: Securitisation Exposures</t>
  </si>
  <si>
    <t>Details</t>
  </si>
  <si>
    <t>As Originator</t>
  </si>
  <si>
    <t>(dimSeg)CreditRiskDimension~(dom)CreditRiskFailedTransactions|(dimSeg)ExposureTypeDimension~(dom)OffBalanceSheet|(dimSeg)TransactionClassDimension~(dom)ForeignExchangeTransactions|(dimSeg)NumberUnsettledDaysDimension~(dom)MorethanEqualThirtyoneDaysLessthanEqualFortyFiveDays:F|CTRTag;;G|RATTag</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</si>
  <si>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overeignSecuritiesForeignGovernments|(dimSeg)RatingTypeDimension~(dom)RatingTypeBelowB|(dimSeg)ResidualMaturitySecurityDimension~(dom)All</t>
  </si>
  <si>
    <t>(dimSeg)CreditRiskDimension~(dom)CreditRiskforCounterpartyExposures|(dimSeg)ReportingBankRoleDimension~(dom)AsBorrower|(dimSeg)ResidualMaturitySecurityDimension~(dom)MorethanOneYearLessthanEqualFiveYears:D|CTRTag;;E|RATTag;;M|RWTag</t>
  </si>
  <si>
    <t>(dimSeg)CreditRiskDimension~(dom)CreditRiskforCounterpartyExposures|(dimSeg)ReportingBankRoleDimension~(dom)AsBorrower|(dimSeg)ResidualMaturitySecurityDimension~(dom)MorethanFiveYears:D|CTRTag;;E|RATTag;;M|RWTag</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</si>
  <si>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LessThanApplicableCCB|(dimSeg)InterestRateRelatedInstrumentsTypeDimension~(dom)InterestRateRelatedInstrumentsExposure|(dimSeg)RiskTypeDimension~(dom)SpecificRisk|(dimSeg)SecuritiesHoldingCategoryDimension~(dom)SecuritiesAvailableSaleTreatedasHeldTradingBooks|(dimSeg)InstrumentTypeDimension~(dom)InterestRateRelatedInstrument</t>
  </si>
  <si>
    <t>(dimSeg)InvestmentsNatureDimension~(dom)BondsIssuedByBanks|(dimSeg)InvesteeBankTypeDimension~(dom)ScheduledBank|(dimSeg)InvestmentLimitInCapitalEligibleInstrumentsInvesteeBankDimension~(dom)Upto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</si>
  <si>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</si>
  <si>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</si>
  <si>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OtherthanCommercialRealEstateExposures</t>
  </si>
  <si>
    <t>(dimSeg)CreditRiskDimension~(dom)CreditRiskExposuresExcludingSecuritisation|(dimSeg)ExposureTypeDimension~(dom)OnBalanceSheet|(dimSeg)ExposureClassDimension~(dom)ClaimsPrimaryDealers|(dimSeg)DurationClaimDimension~(dom)ShortTermClaims|(dimSeg)RatingTypeDimension~(dom)UnratedType:I|RWTag</t>
  </si>
  <si>
    <t>(dimSeg)CreditRiskDimension~(dom)CreditRiskExposuresExcludingSecuritisation|(dimSeg)ExposureTypeDimension~(dom)OnBalanceSheet|(dimSeg)ExposureClassDimension~(dom)ClaimsPrimaryDealers|(dimSeg)DurationClaimDimension~(dom)LongTermClaims|(dimSeg)RatingTypeDimension~(dom)UnratedType:I|RWTag</t>
  </si>
  <si>
    <t>(dimSeg)CreditRiskDimension~(dom)CreditRiskExposuresExcludingSecuritisation|(dimSeg)ExposureTypeDimension~(dom)OnBalanceSheet|(dimSeg)ExposureClassDimension~(dom)ClaimsDomesticPublicSectorEntities|(dimSeg)DurationClaimDimension~(dom)ShortTermClaims|(dimSeg)RatingTypeDimension~(dom)UnratedType:I|RWTag</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</si>
  <si>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</si>
  <si>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CreditRiskDimension~(dom)CreditRiskforReSecuritisationExposures|(dimSeg)ExposureTypeDimension~(dom)OffBalanceSheet|(dimSeg)ReSecuritisedExposureNatureDimension~(dom)Originator|(dimSeg)ExposureClassDimension~(dom)ReSecuritisationExposures|(dimSeg)CollateralNatureDimension~(dom)BackedOtherthanCommercialRealEstateExposures|(dimSeg)RatingTypeDimension~(dom)RatingTypeAAA|(dimSeg)RiskWeightDimension~(dom)RiskWeight40Percent</t>
  </si>
  <si>
    <t>(dimSeg)CreditRiskDimension~(dom)CreditRiskforReSecuritisationExposures|(dimSeg)ExposureTypeDimension~(dom)OffBalanceSheet|(dimSeg)ReSecuritisedExposureNatureDimension~(dom)Originator|(dimSeg)ExposureClassDimension~(dom)ReSecuritisationExposures|(dimSeg)CollateralNatureDimension~(dom)BackedOtherthanCommercialRealEstateExposures|(dimSeg)RatingTypeDimension~(dom)RatingTypeAA|(dimSeg)RiskWeightDimension~(dom)RiskWeight60Percent</t>
  </si>
  <si>
    <t>(dimSeg)CreditRiskDimension~(dom)CreditRiskFailedTransactions|(dimSeg)ExposureTypeDimension~(dom)OffBalanceSheet|(dimSeg)TransactionClassDimension~(dom)DVPSecuritiesTransactions|(dimSeg)NumberUnsettledDaysDimension~(dom)MorethanEqualThirtyoneDaysLessthanEqualFortyFiveDays:F|CTRTag;;G|RATTag</t>
  </si>
  <si>
    <t>(dimSeg)CreditRiskDimension~(dom)CreditRiskforSecuritisationExposures|(dimSeg)ExposureTypeDimension~(dom)OffBalanceSheet|(dimSeg)SecuritisedExposureNatureDimension~(dom)Originator|(dimSeg)ExposureClassDimension~(dom)SecuritisationExposures|(dimSeg)CollateralNatureDimension~(dom)BackedOtherthanCommercialRealEstateExposures|(dimSeg)RatingTypeDimension~(dom)RatingTypeA|(dimSeg)RiskWeightDimension~(dom)RiskWeight50Percent</t>
  </si>
  <si>
    <t>(dimSeg)CreditRiskDimension~(dom)CreditRiskExposuresExcludingSecuritisation|(dimSeg)TypeOffBalanceSheetExposureDimension~(dom)NonMarketRelatedExposure|(dimSeg)ExposureTypeDimension~(dom)OffBalanceSheet|(dimSeg)NonMarketRelatedExposuresOffBalanceSheetDimension~(dom)FinancialGuarantees:G|CTRTag;;M|RWTag</t>
  </si>
  <si>
    <t>(dimSeg)CreditRiskDimension~(dom)CreditRiskExposuresExcludingSecuritisation|(dimSeg)TypeOffBalanceSheetExposureDimension~(dom)NonMarketRelatedExposure|(dimSeg)ExposureTypeDimension~(dom)OffBalanceSheet|(dimSeg)NonMarketRelatedExposuresOffBalanceSheetDimension~(dom)FinancialGuarantees|(dimSeg)TransactionDetailsDimension~(dom)AssetTypeTransaction:H|RATTag;;M|RWTag</t>
  </si>
  <si>
    <t>(dimSeg)CreditRiskDimension~(dom)CreditRiskforReSecuritisationExposures|(dimSeg)ExposureTypeDimension~(dom)OffBalanceSheet|(dimSeg)ReSecuritisedExposureNatureDimension~(dom)OtherthanOriginator|(dimSeg)ExposureClassDimension~(dom)ReSecuritisationExposures|(dimSeg)CollateralNatureDimension~(dom)BackedCommercialRealEstateExposures|(dimSeg)RatingTypeDimension~(dom)RatingTypeAA|(dimSeg)RiskWeightDimension~(dom)RiskWeight200Percent</t>
  </si>
  <si>
    <t>(dimSeg)InvestmentsNatureDimension~(dom)BondsIssuedByBanks|(dimSeg)ResidualMaturitySecurityDimension~(dom)LessthanEqualSixMonths|(dimSeg)InvesteeBankTypeDimension~(dom)ScheduledBank|(dimSeg)InvestmentLimitInCapitalEligibleInstrumentsInvesteeBankDimension~(dom)Upto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</si>
  <si>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CommercialRealEstateExposures|(dimSeg)RatingTypeDimension~(dom)RatingTypeA|(dimSeg)RiskWeightDimension~(dom)RiskWeight100Percent</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</si>
  <si>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</si>
  <si>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</si>
  <si>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InvestmentOtherSecuritiesPaymentCentralGovernmentGuaranteed|(dimSeg)ResidualMaturitySecurityDimension~(dom)All</t>
  </si>
  <si>
    <t>(dimSeg)ExposureTypeDimension~(dom)OffBalanceSheet|(dimSeg)NonMarketRelatedExposuresOffBalanceSheetDimension~(dom)OtherNonMarketOffBalanceSheetExposure|(dimSeg)TransactionDetailsDimension~(dom)VentureCapital</t>
  </si>
  <si>
    <t>(dimSeg)CreditRiskDimension~(dom)CreditRiskforSecuritisationExposures|(dimSeg)ExposureTypeDimension~(dom)OffBalanceSheet|(dimSeg)SecuritisedExposureNatureDimension~(dom)Originator|(dimSeg)ExposureClassDimension~(dom)SecuritisationExposures|(dimSeg)CollateralNatureDimension~(dom)BackedOtherthanCommercialRealEstateExposures|(dimSeg)RatingTypeDimension~(dom)RatingTypeBBB|(dimSeg)RiskWeightDimension~(dom)RiskWeight100Percent</t>
  </si>
  <si>
    <t>(dimSeg)CreditRiskDimension~(dom)CreditRiskforSecuritisationExposures|(dimSeg)ExposureTypeDimension~(dom)OnBalanceSheet|(dimSeg)SecuritisedExposureNatureDimension~(dom)OtherthanOriginator|(dimSeg)ExposureClassDimension~(dom)DrawnPortionEligibleLiquidityFacilitiesSecuritisationExposures|(dimSeg)CollateralNatureDimension~(dom)BackedOtherthanCommercialRealEstateExposures|(dimSeg)RatingTypeDimension~(dom)RatingTypeBBB|(dimSeg)RiskWeightDimension~(dom)RiskWeight100Percent</t>
  </si>
  <si>
    <t>(dimSeg)RiskTypeDimension~(dom)SpecificRisk|(dimSeg)SecuritiesHoldingCategoryDimension~(dom)SecuritiesAvailableSaleTreatedasHeldTradingBooks|(dimSeg)InstrumentTypeDimension~(dom)InterestRateRelatedInstrument|(dimSeg)InterestRateRelatedInstrumentsTypeDimension~(dom)OTCForward|(dimSeg)InvestmentsNatureDimension~(dom)CorporateBonds|(dimSeg)RatingTypeDimension~(dom)RatingTypeAAAtoBBB|(dimSeg)ResidualMaturitySecurityDimension~(dom)MorethanSixMonthsButLessthanEqualTwentyfourMonths</t>
  </si>
  <si>
    <t>V)</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</si>
  <si>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AA|(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</si>
  <si>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SecuritisedDebtInstrumentsOtherthanCommercialRealEstateExposures|(dimSeg)RatingTypeDimension~(dom)RatingTypeA|(dimSeg)ResidualMaturitySecurityDimension~(dom)All</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</si>
  <si>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InvestmentCentralStateGovernmentSecurities|(dimSeg)ResidualMaturitySecurityDimension~(dom)All</t>
  </si>
  <si>
    <t>(b)</t>
  </si>
  <si>
    <t>Off-balance sheet (DvP deals)</t>
  </si>
  <si>
    <t xml:space="preserve"> on-balance sheet </t>
  </si>
  <si>
    <t xml:space="preserve"> off-balance sheet </t>
  </si>
  <si>
    <t>(Summary Sheet)</t>
  </si>
  <si>
    <t>Report as of</t>
  </si>
  <si>
    <t>Unconditional take out finance</t>
  </si>
  <si>
    <t>(dimSeg)InstrumentTypeDimension~(dom)EquityInstrument|(dimSeg)RiskTypeDimension~(dom)SpecificEquityRisksBanks</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</si>
  <si>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overeignSecuritiesForeignGovernments|(dimSeg)RatingTypeDimension~(dom)RatingTypeAAAtoAA|(dimSeg)ResidualMaturitySecurityDimension~(dom)All</t>
  </si>
  <si>
    <t>Counter party credit-risk exposure</t>
  </si>
  <si>
    <t>VI)</t>
  </si>
  <si>
    <t>Total credit-risk-weighted exposures</t>
  </si>
  <si>
    <t xml:space="preserve"> </t>
  </si>
  <si>
    <t>Return on Capital Adequacy</t>
  </si>
  <si>
    <t xml:space="preserve">a) </t>
  </si>
  <si>
    <t xml:space="preserve"> non-market related</t>
  </si>
  <si>
    <t>a)</t>
  </si>
  <si>
    <t xml:space="preserve"> market-related</t>
  </si>
  <si>
    <t>b)</t>
  </si>
  <si>
    <t>(dimSeg)RiskTypeDimension~(dom)SpecificRisk|(dimSeg)SecuritiesHoldingCategoryDimension~(dom)SecuritiesAvailableSaleTreatedasHeldTradingBooks|(dimSeg)InstrumentTypeDimension~(dom)InterestRateRelatedInstrument</t>
  </si>
  <si>
    <t>Investment in other securities where payment of interest and repayment of principal are guaranteed by State  Government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</si>
  <si>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InvestmentOtherSecuritiesPaymentStateGovernmentGuaranteed|(dimSeg)ResidualMaturitySecurityDimension~(dom)MorethanTwentyfourMonths</t>
  </si>
  <si>
    <t>(dimSeg)InstrumentTypeDimension~(dom)EquityInstrument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</si>
  <si>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overeignSecuritiesForeignGovernments|(dimSeg)RatingTypeDimension~(dom)RatingTypeAtoBBB|(dimSeg)ResidualMaturitySecurityDimension~(dom)MorethanSixMonthsButLessthanEqualTwentyfourMonths</t>
  </si>
  <si>
    <t xml:space="preserve">(d) </t>
  </si>
  <si>
    <t>Capital Charge (as % of exposure)</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</si>
  <si>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overeignSecuritiesForeignGovernments|(dimSeg)RatingTypeDimension~(dom)RatingTypeAtoBBB|(dimSeg)ResidualMaturitySecurityDimension~(dom)MorethanTwentyfourMonths</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</si>
  <si>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CorporateBonds|(dimSeg)RatingTypeDimension~(dom)RatingTypeAA|(dimSeg)ResidualMaturitySecurityDimension~(dom)All</t>
  </si>
  <si>
    <t>A to BBB</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</si>
  <si>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InvestmentOtherApprovedSecuritiesStateGovernmentGuaranteed|(dimSeg)ResidualMaturitySecurityDimension~(dom)MorethanSixMonthsButLessthanEqualTwentyfourMonths</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</si>
  <si>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OtherthanCommercialRealEstateExposures|(dimSeg)RatingTypeDimension~(dom)RatingTypeAA|(dimSeg)RiskWeightDimension~(dom)RiskWeight30Perc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</si>
  <si>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CorporateBonds|(dimSeg)RatingTypeDimension~(dom)RatingTypeAAAtoBBB|(dimSeg)ResidualMaturitySecurityDimension~(dom)LessthanEqualSixMonths</t>
  </si>
  <si>
    <t>(dimSeg)InvestmentsNatureDimension~(dom)BondsIssuedByBanks|(dimSeg)ResidualMaturitySecurityDimension~(dom)MorethanTwentyfourMonths|(dimSeg)InvesteeBankTypeDimension~(dom)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</si>
  <si>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(dimSeg)InstrumentTypeDimension~(dom)EquityInstrument|(dimSeg)RiskTypeDimension~(dom)GeneralRisk</t>
  </si>
  <si>
    <t>(dimSeg)InstrumentTypeDimension~(dom)EquityInstrument|(dimSeg)RiskTypeDimension~(dom)SpecificRisk</t>
  </si>
  <si>
    <t>(dimSeg)InstrumentTypeDimension~(dom)ForeignExchangeGold</t>
  </si>
  <si>
    <t>Residual Maturity</t>
  </si>
  <si>
    <t>Capital Charge (as  % of exposure)</t>
  </si>
  <si>
    <t>Investment in  Central &amp; State Government Securities</t>
  </si>
  <si>
    <t>All</t>
  </si>
  <si>
    <t>Investment in other approved securities guaranteed by Central Government</t>
  </si>
  <si>
    <t>Investment in other approved securities guaranteed by State Government</t>
  </si>
  <si>
    <t>(iii)</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</si>
  <si>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overeignSecuritiesForeignGovernments|(dimSeg)RatingTypeDimension~(dom)UnratedType|(dimSeg)ResidualMaturitySecurityDimension~(dom)All</t>
  </si>
  <si>
    <t>Investment in other securities where payment of interest and repayment of principal are guaranteed by Central Government</t>
  </si>
  <si>
    <t>Part A: Credit risk weighted On-Balance Sheet Exposures ( other than those which are deductible from capital)</t>
  </si>
  <si>
    <t xml:space="preserve">Credit Risk Weight: Non Market related Off Balance Sheet Exposures </t>
  </si>
  <si>
    <t>Sr.No</t>
  </si>
  <si>
    <t>Obligor/ Purpose / Type of Assets</t>
  </si>
  <si>
    <t>Risk Adjusted Value (7*8)</t>
  </si>
  <si>
    <t xml:space="preserve">Purpose </t>
  </si>
  <si>
    <t>Type of Assets</t>
  </si>
  <si>
    <t>LCs Clean</t>
  </si>
  <si>
    <t>Purpose</t>
  </si>
  <si>
    <t xml:space="preserve">Sub Total </t>
  </si>
  <si>
    <t>Guarantees - Others</t>
  </si>
  <si>
    <t>Acceptances and Endorsements</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</si>
  <si>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overeignSecuritiesForeignGovernments|(dimSeg)RatingTypeDimension~(dom)RatingTypeBBtoB|(dimSeg)ResidualMaturitySecurityDimension~(dom)All</t>
  </si>
  <si>
    <t>(dimSeg)NatureOfRegulatoryCapitalDimension~(dom)ShortfallInAdditionalTierICapitalOfMajorityOwnedFinancialEntitiesWhichHaveNotBeenConsolidatedWithBank</t>
  </si>
  <si>
    <t>(dimSeg)NatureOfRegulatoryCapitalDimension~(dom)RegulatoryAdjustmentsAppliedToAdditionalTierIInRespectOfAmountsSubjectToPrebaselIIIITreatment</t>
  </si>
  <si>
    <t>(dimSeg)NatureOfRegulatoryCapitalDimension~(dom)OtherEligibleDeductionsFromAdditionalTierICapital</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</si>
  <si>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overeignSecuritiesForeignGovernments|(dimSeg)RatingTypeDimension~(dom)RatingTypeAtoBBB|(dimSeg)ResidualMaturitySecurityDimension~(dom)LessthanEqualSixMonths</t>
  </si>
  <si>
    <t>(dimSeg)CreditRiskDimension~(dom)CreditRiskforSecuritisationExposures|(dimSeg)ExposureTypeDimension~(dom)OnBalanceSheet|(dimSeg)SecuritisedExposureNatureDimension~(dom)Originator|(dimSeg)ExposureClassDimension~(dom)SecuritisationExposures|(dimSeg)CollateralNatureDimension~(dom)BackedCommercialRealEstateExposures|(dimSeg)RatingTypeDimension~(dom)RatingTypeAAA|(dimSeg)RiskWeightDimension~(dom)RiskWeight100Percent</t>
  </si>
  <si>
    <t>(dimSeg)InvestmentsNatureDimension~(dom)BondsIssuedByBanks|(dimSeg)ResidualMaturitySecurityDimension~(dom)All|(dimSeg)InvesteeBankTypeDimension~(dom)NonScheduledBank|(dimSeg)InvestmentLimitInCapitalEligibleInstrumentsInvesteeBankDimension~(dom)AboveTenPercentInvestingBankCommonEquity|(dimSeg)LevelOfCET1IncludingCCBAsPercentageOfApplicableCCBOfInvestingBank~(dom)ZeroPercentAboveLessThan50PercentOfApplicableCCB|(dimSeg)InterestRateRelatedInstrumentsTypeDimension~(dom)InterestRateRelatedInstrumentsExposure|(dimSeg)SecuritiesHoldingCategoryDimension~(dom)SecuritiesAvailableSaleTreatedasHeldBankingBooks|(dimSeg)InstrumentTypeDimension~(dom)InterestRateRelatedInstrument</t>
  </si>
  <si>
    <t>(dimSeg)CreditRiskDimension~(dom)CreditRiskExposuresExcludingSecuritisation|(dimSeg)TypeOffBalanceSheetExposureDimension~(dom)MarketRelatedExposure|(dimSeg)ExposureTypeDimension~(dom)OffBalanceSheet|(dimSeg)MarketRelatedExposuresOffBalanceSheetDimension~(dom)CrossCurrencySwap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</si>
  <si>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CrossCurrencySwaps|(dimSeg)OriginalMaturityDimension~(dom)MorethanFiveYears:F|CTRTag;;G|RATTag;;O|RWTag</t>
  </si>
  <si>
    <t>(dimSeg)CreditRiskDimension~(dom)CreditRiskFailedTransactions|(dimSeg)ExposureTypeDimension~(dom)OnBalanceSheet|(dimSeg)TransactionClassDimension~(dom)NonDVPSecuritiesTransactions|(dimSeg)DefaultDaysForSecondLegOfTransaction~(dom)FiveOrLessThanFiveDays:E|CTRTag;;F|RATTag;;H|RWTag</t>
  </si>
  <si>
    <t>(dimSeg)CreditRiskDimension~(dom)CreditRiskFailedTransactions|(dimSeg)ExposureTypeDimension~(dom)OnBalanceSheet|(dimSeg)TransactionClassDimension~(dom)ForeignExchangeTransactions|(dimSeg)DefaultDaysForSecondLegOfTransaction~(dom)FiveOrLessThanFiveDays:E|CTRTag;;F|RATTag;;H|RWTag</t>
  </si>
  <si>
    <t>81d</t>
  </si>
  <si>
    <t>(dimSeg)CapitalAdequacyRatioBanksDimension~(dom)ZeroPercentandAboveLessthanThreePercent</t>
  </si>
  <si>
    <t>(dimSeg)CapitalAdequacyRatioBanksDimension~(dom)ThreePercentandAboveLessthanSixPercent</t>
  </si>
  <si>
    <t>(dimSeg)CapitalAdequacyRatioBanksDimension~(dom)SixPercentandAboveLessthanNinePercent</t>
  </si>
  <si>
    <t>(dimSeg)CapitalAdequacyRatioBanksDimension~(dom)NinePercentandAbove</t>
  </si>
  <si>
    <t>(dimSeg)CapitalAdequacyRatioBanksDimension~(dom)NegativeRatio</t>
  </si>
  <si>
    <t>(dimSeg)InvestmentsNatureDimension~(dom)BondsIssuedByBanks|(dimSeg)ResidualMaturitySecurityDimension~(dom)MorethanSixMonthsButLessthanEqualTwentyfourMonths|(dimSeg)InvesteeBankTypeDimension~(dom)NonScheduledBank|(dimSeg)InvestmentLimitInCapitalEligibleInstrumentsInvesteeBankDimension~(dom)Upto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</si>
  <si>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MorethanTwentyfourMonths|(dimSeg)InvesteeBankTypeDimension~(dom)NonScheduledBank|(dimSeg)InvestmentLimitInCapitalEligibleInstrumentsInvesteeBankDimension~(dom)UptoTenPercentInvestingBankCommonEquity|(dimSeg)LevelOfCET1IncludingCCBAsPercentageOfApplicableCCBOfInvestingBank~(dom)AboveMinimumCET1IncludingCCB|(dimSeg)SecuritiesHoldingCategoryDimension~(dom)SecuritiesAvailableSaleTreatedasHeldTradingBooks|(dimSeg)InterestRateRelatedInstrumentsTypeDimension~(dom)InterestRateRelatedInstrumentsExposure|(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</si>
  <si>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</si>
  <si>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</si>
  <si>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LessthanEqualSixMonths|(dimSeg)InvesteeBankTypeDimension~(dom)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</si>
  <si>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(dimSeg)CreditRiskDimension~(dom)CreditRiskExposuresExcludingSecuritisation|(dimSeg)ExposureTypeDimension~(dom)OnBalanceSheet|(dimSeg)ExposureClassDimension~(dom)ExposureToCapitalInstrumentsIssuedByNBFCsForNonSignificantExposures:I|RWTag</t>
  </si>
  <si>
    <t>(dimSeg)CreditRiskDimension~(dom)CreditRiskExposuresExcludingSecuritisation|(dimSeg)ExposureTypeDimension~(dom)OnBalanceSheet|(dimSeg)ExposureClassDimension~(dom)VentureCapitalFunds:I|RWTag</t>
  </si>
  <si>
    <t>(dimSeg)CreditRiskDimension~(dom)CreditRiskExposuresExcludingSecuritisation|(dimSeg)ExposureTypeDimension~(dom)OnBalanceSheet|(dimSeg)ExposureClassDimension~(dom)OtherClaimsSecuredResidentialProperty:I|RWTag</t>
  </si>
  <si>
    <t>(dimSeg)RiskTypeDimension~(dom)SpecificRisk|(dimSeg)SecuritiesHoldingCategoryDimension~(dom)SecuritiesAvailableSaleTreatedasHeldBankingBooks|(dimSeg)InstrumentTypeDimension~(dom)InterestRateRelatedInstrument|(dimSeg)InterestRateRelatedInstrumentsTypeDimension~(dom)OTCForward|(dimSeg)InvestmentsNatureDimension~(dom)CorporateBonds|(dimSeg)RatingTypeDimension~(dom)RatingTypeAAA|(dimSeg)ResidualMaturitySecurityDimension~(dom)All</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</si>
  <si>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ZeroPercentAboveLessThan50PercentOfApplicableCCB|(dimSeg)SecuritiesHoldingCategoryDimension~(dom)SecuritiesHeldTrade|(dimSeg)InterestRateRelatedInstrumentsTypeDimension~(dom)InterestRateRelatedInstrumentsExposure|(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</si>
  <si>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LessThanApplicableCCB|(dimSeg)SecuritiesHoldingCategoryDimension~(dom)SecuritiesHeldTrade|(dimSeg)InterestRateRelatedInstrumentsTypeDimension~(dom)InterestRateRelatedInstrumentsExposure|(dimSeg)RiskTypeDimension~(dom)SpecificRisk|(dimSeg)InstrumentTypeDimension~(dom)InterestRateRelatedInstrument</t>
  </si>
  <si>
    <t>(dimSeg)CreditRiskDimension~(dom)CreditRiskExposuresExcludingSecuritisation|(dimSeg)TypeOffBalanceSheetExposureDimension~(dom)MarketRelatedExposure|(dimSeg)ExposureTypeDimension~(dom)OffBalanceSheet|(dimSeg)MarketRelatedExposuresOffBalanceSheetDimension~(dom)InterestRateFutures|(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</si>
  <si>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SingleCurrencyFloatingFloatingInterestRateSwap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</si>
  <si>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SingleCurrencyFloatingFloatingInterestRateSwap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</si>
  <si>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SingleCurrencyFloatingFloatingInterestRateSwaps|(dimSeg)OriginalMaturityDimension~(dom)MorethanFiveYears:F|CTRTag;;G|RATTag;;O|RWTag</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</si>
  <si>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CorporateBonds|(dimSeg)RatingTypeDimension~(dom)RatingTypeAAAtoBBB|(dimSeg)ResidualMaturitySecurityDimension~(dom)MorethanTwentyfourMonths</t>
  </si>
  <si>
    <t>Other Assets</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</si>
  <si>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InvestmentOtherApprovedSecuritiesStateGovernmentGuaranteed|(dimSeg)ResidualMaturitySecurityDimension~(dom)All</t>
  </si>
  <si>
    <t>DetailsOfOtherAssets</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</si>
  <si>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LessThanApplicableCCB|(dimSeg)InterestRateRelatedInstrumentsTypeDimension~(dom)InterestRateRelatedInstrumentsExposure|(dimSeg)RiskTypeDimension~(dom)SpecificRisk|(dimSeg)SecuritiesHoldingCategoryDimension~(dom)SecuritiesHeldTrade|(dimSeg)InstrumentTypeDimension~(dom)InterestRateRelatedInstrument</t>
  </si>
  <si>
    <t>(dimSeg)InvestmentsNatureDimension~(dom)BondsIssuedByBanks|(dimSeg)ResidualMaturitySecurityDimension~(dom)LessthanEqualSixMonths|(dimSeg)InvesteeBankTypeDimension~(dom)ScheduledBank|(dimSeg)InvestmentLimitInCapitalEligibleInstrumentsInvesteeBankDimension~(dom)Upto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</si>
  <si>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CreditRiskDimension~(dom)CreditRiskFailedTransactions|(dimSeg)ExposureTypeDimension~(dom)OffBalanceSheet|(dimSeg)TransactionClassDimension~(dom)OtherTransactions|(dimSeg)NumberUnsettledDaysDimension~(dom)MorethanEqualThirtyoneDaysLessthanEqualFortyFiveDays:F|CTRTag;;G|RATTag</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</si>
  <si>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overeignSecuritiesForeignGovernments|(dimSeg)RatingTypeDimension~(dom)RatingTypeAtoBBB|(dimSeg)ResidualMaturitySecurityDimension~(dom)LessthanEqualSixMonths</t>
  </si>
  <si>
    <t>(dimSeg)RiskTypeDimension~(dom)SpecificRisk|(dimSeg)SecuritiesHoldingCategoryDimension~(dom)SecuritiesHeldTrade|(dimSeg)InstrumentTypeDimension~(dom)InterestRateRelatedInstrument</t>
  </si>
  <si>
    <t>AA</t>
  </si>
  <si>
    <t>BB and below</t>
  </si>
  <si>
    <t>For short term claims:</t>
  </si>
  <si>
    <t>PR1+</t>
  </si>
  <si>
    <t>PR1</t>
  </si>
  <si>
    <t>PR2</t>
  </si>
  <si>
    <t>PR3</t>
  </si>
  <si>
    <t>(dimSeg)CreditRiskDimension~(dom)CreditRiskforCounterpartyExposures|(dimSeg)ReportingBankRoleDimension~(dom)AsBorrower|(dimSeg)ResidualMaturitySecurityDimension~(dom)UptoOneYear:D|CTRTag;;E|RATTag;;M|RWTag</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</si>
  <si>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CommercialRealEstateExposures|(dimSeg)RatingTypeDimension~(dom)RatingTypeAAA|(dimSeg)RiskWeightDimension~(dom)RiskWeight100Perc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</si>
  <si>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CommercialRealEstateExposures|(dimSeg)RatingTypeDimension~(dom)RatingTypeAA|(dimSeg)RiskWeightDimension~(dom)RiskWeight100Percent</t>
  </si>
  <si>
    <t>(dimSeg)RiskTypeDimension~(dom)SpecificRisk|(dimSeg)SecuritiesHoldingCategoryDimension~(dom)SecuritiesAvailableSaleTreatedasHeldBankingBooks|(dimSeg)InstrumentTypeDimension~(dom)InterestRateRelatedInstrument|(dimSeg)InterestRateRelatedInstrumentsTypeDimension~(dom)ExchangeTradedFuture|(dimSeg)InvestmentsNatureDimension~(dom)CorporateBonds|(dimSeg)RatingTypeDimension~(dom)RatingTypeBBB|(dimSeg)ResidualMaturitySecurityDimension~(dom)All</t>
  </si>
  <si>
    <t>No</t>
  </si>
  <si>
    <t>Item</t>
  </si>
  <si>
    <t>Risk Adjusted Value (6*7)</t>
  </si>
  <si>
    <t>I</t>
  </si>
  <si>
    <t>Claims on Domestic Sovereigns</t>
  </si>
  <si>
    <t xml:space="preserve">Claims on Central Government </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</si>
  <si>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UptoOneYear|(dimSeg)TransactionDetailsDimension~(dom)AssetTypeTransaction:H|RATTag;;M|RWTag</t>
  </si>
  <si>
    <t>(dimSeg)RatingTypeDimension~(dom)UnratedType</t>
  </si>
  <si>
    <t>(dimSeg)RatingTypeDimension~(dom)RatingTypePRFourFive</t>
  </si>
  <si>
    <t>(dimSeg)RatingTypeDimension~(dom)RatingTypePRThree</t>
  </si>
  <si>
    <t>(dimSeg)RatingTypeDimension~(dom)RatingTypePRTwo</t>
  </si>
  <si>
    <t>(dimSeg)RatingTypeDimension~(dom)RatingTypePROne</t>
  </si>
  <si>
    <t>(dimSeg)RatingTypeDimension~(dom)RatingTypePROnePlus</t>
  </si>
  <si>
    <t>(dimSeg)RatingTypeDimension~(dom)RatingTypeBandBelow</t>
  </si>
  <si>
    <t>(dimSeg)RatingTypeDimension~(dom)RatingTypeBelowBBB</t>
  </si>
  <si>
    <t>(dimSeg)CreditRiskDimension~(dom)CreditRiskExposuresExcludingSecuritisation|(dimSeg)TypeOffBalanceSheetExposureDimension~(dom)NonMarketRelatedExposure|(dimSeg)ExposureTypeDimension~(dom)OffBalanceSheet|(dimSeg)NonMarketRelatedExposuresOffBalanceSheetDimension~(dom)LCDocumentary:G|CTRTag;;H|RATTag;;M|RWTag</t>
  </si>
  <si>
    <t>(dimSeg)CreditRiskDimension~(dom)CreditRiskExposuresExcludingSecuritisation|(dimSeg)ExposureTypeDimension~(dom)OnBalanceSheet|(dimSeg)ExposureClassDimension~(dom)ExposureToEquityInstrumentsIssuedByFinancialEntitiesOtherThanBanksAndNBFCsSignificantInvestments|(dimSeg)RiskWeightDimension~(dom)RiskWeight250Percent</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</si>
  <si>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ZeroPercentAboveLessThan50Percent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</si>
  <si>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(dimSeg)InstrumentTypeDimension~(dom)EquityInstrument|(dimSeg)RiskTypeDimension~(dom)SpecificEquityRisksFinancialEntitiesOtherThanBanks</t>
  </si>
  <si>
    <t>(dimSeg)InvestmentsNatureDimension~(dom)BondsIssuedByBanks|(dimSeg)ResidualMaturitySecurityDimension~(dom)MorethanTwentyfourMonths|(dimSeg)InvesteeBankTypeDimension~(dom)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</si>
  <si>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(dimSeg)NatureOfRegulatoryCapitalDimension~(dom)SignificantInvestmentsInCapitalOfBankingFinancialAndInsuranceEntitiesThatAreOutsideScopeOfRegulatoryConsolidationForTierIICapital</t>
  </si>
  <si>
    <t>(dimSeg)NatureOfRegulatoryCapitalDimension~(dom)InvestmentsInTierIICapitalOfUnconsolidatedInsuranceSubsidiaries</t>
  </si>
  <si>
    <t>(dimSeg)NatureOfRegulatoryCapitalDimension~(dom)TotalTierIIInvestmentsInSubsidiariesToBeDeductedFromTierIICapital</t>
  </si>
  <si>
    <t>(dimSeg)NatureOfRegulatoryCapitalDimension~(dom)TotalTierIIInvestmentsInSubsidiariesToBeDeductedFromTierIICapitalOfWhichTotalTierIIInvestmentsInBankingSubsidiaries</t>
  </si>
  <si>
    <t>(dimSeg)RiskTypeDimension~(dom)SpecificRisk|(dimSeg)SecuritiesHoldingCategoryDimension~(dom)SecuritiesAvailableSaleTreatedasHeldBankingBooks|(dimSeg)InstrumentTypeDimension~(dom)InterestRateRelatedInstrument|(dimSeg)InterestRateRelatedInstrumentsTypeDimension~(dom)ExchangeTradedFuture|(dimSeg)InvestmentsNatureDimension~(dom)CorporateBonds|(dimSeg)RatingTypeDimension~(dom)RatingTypeAAA|(dimSeg)ResidualMaturitySecurityDimension~(dom)All</t>
  </si>
  <si>
    <t xml:space="preserve">20% to &lt; 50% </t>
  </si>
  <si>
    <t>&lt; 20%</t>
  </si>
  <si>
    <t>b) with Risk Weight other than 125%</t>
  </si>
  <si>
    <t>a) with Risk Weight 125%</t>
  </si>
  <si>
    <t>Alternative total capital charge for securities held under AFS</t>
  </si>
  <si>
    <t>(dimSeg)NatureOfRegulatoryCapitalDimension~(dom)MinorityInterestInAdditionalTierICapitalInstrumentsOfConsolidatedSubsidiariesOfWhichInstrumentsIssuedBySubsidiariesSubjectTophaseOutFromJanuary12013</t>
  </si>
  <si>
    <t>(dimSeg)NatureOfRegulatoryCapitalDimension~(dom)MinorityInterestInTierIICapitalInstrumentsOfConsolidatedSubsidiariesToBeRecognised</t>
  </si>
  <si>
    <t>Counter party credit-risk exposure for CDS  (Off-BS)</t>
  </si>
  <si>
    <t>Claims guaranteed by CGTMSE</t>
  </si>
  <si>
    <t>XIV.a</t>
  </si>
  <si>
    <t>XIV.b</t>
  </si>
  <si>
    <t>CRE - RH</t>
  </si>
  <si>
    <t>CRE other than CRE - RH</t>
  </si>
  <si>
    <t xml:space="preserve">  Eligible Liquidity facilities (undrawn)</t>
  </si>
  <si>
    <t>not125</t>
  </si>
  <si>
    <t>not150</t>
  </si>
  <si>
    <t>(dimSeg)RiskTypeDimension~(dom)SpecificRisk|(dimSeg)SecuritiesHoldingCategoryDimension~(dom)SecuritiesAvailableSaleTreatedasHeldBankingBooks|(dimSeg)InstrumentTypeDimension~(dom)InterestRateRelatedInstrument|(dimSeg)InterestRateRelatedInstrumentsTypeDimension~(dom)ExchangeTradedFuture|(dimSeg)InvestmentsNatureDimension~(dom)CorporateBonds|(dimSeg)RatingTypeDimension~(dom)RatingTypeA|(dimSeg)ResidualMaturitySecurityDimension~(dom)All</t>
  </si>
  <si>
    <t xml:space="preserve"> as borrower of funds</t>
  </si>
  <si>
    <t xml:space="preserve"> as lender of funds</t>
  </si>
  <si>
    <t>Total Risk Weighted Assets (2.1+2.2+2.3)</t>
  </si>
  <si>
    <t>AAA to BBB</t>
  </si>
  <si>
    <t>(II)</t>
  </si>
  <si>
    <t xml:space="preserve">(I) </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</si>
  <si>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InvestmentOtherApprovedSecuritiesStateGovernmentGuaranteed|(dimSeg)ResidualMaturitySecurityDimension~(dom)LessthanEqualSixMonths</t>
  </si>
  <si>
    <t>INDIAN / FOREIGN</t>
  </si>
  <si>
    <t>(dimSeg)ExposureTypeDimension~(dom)OffBalanceSheet|(dimSeg)NonMarketRelatedExposuresOffBalanceSheetDimension~(dom)OtherNonMarketOffBalanceSheetExposure|(dimSeg)TransactionDetailsDimension~(dom)CapitalMarket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</si>
  <si>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CorporateBonds|(dimSeg)RatingTypeDimension~(dom)RatingTypeAAAtoBBB|(dimSeg)ResidualMaturitySecurityDimension~(dom)MorethanSixMonthsButLessthanEqualTwentyfourMonths</t>
  </si>
  <si>
    <t>Exchange-traded futures</t>
  </si>
  <si>
    <t>Risk Weight
(%)</t>
  </si>
  <si>
    <t>Risk weight (%)
(mapped as per col 4 if not deducted from capital)</t>
  </si>
  <si>
    <t>Risk Multiplier
(%)</t>
  </si>
  <si>
    <t>Risk weight 
(%)</t>
  </si>
  <si>
    <t>Unrated and Above Threshold</t>
  </si>
  <si>
    <t>NBFC - NDSI</t>
  </si>
  <si>
    <t xml:space="preserve">Rating </t>
  </si>
  <si>
    <t>(dimSeg)NatureOfRegulatoryCapitalDimension~(dom)InvestmentsInOwnSharesIfNotAlreadyNettedOffPaidUpCapital</t>
  </si>
  <si>
    <t>(dimSeg)NatureOfRegulatoryCapitalDimension~(dom)ReciprocalCrossHoldingsInCommonEquity</t>
  </si>
  <si>
    <t>(dimSeg)NatureOfRegulatoryCapitalDimension~(dom)InvestmentsInCapitalOfBankingFinancialAndInsuranceEntitiesThatAreOutsideScopeOfRegulatoryConsolidationWhereBankDoesNotOwnMoreThan10PecentOfIssuedShareCapital</t>
  </si>
  <si>
    <t>(dimSeg)NatureOfRegulatoryCapitalDimension~(dom)SignificantInvestmentsInCommonStockOfBankingFinancialAndInsuranceEntitiesThatAreOutsideScopeOfRegulatoryConsolidation</t>
  </si>
  <si>
    <t>(dimSeg)NatureOfRegulatoryCapitalDimension~(dom)InvestmentsInEquityCapitalOfunconsolidatedInsuranceSubsidiaries</t>
  </si>
  <si>
    <t>(dimSeg)NatureOfRegulatoryCapitalDimension~(dom)InvestmentsInEquityCapitalOfUnConsolidatedNonFinancialSubsidiaries</t>
  </si>
  <si>
    <t>(dimSeg)NatureOfRegulatoryCapitalDimension~(dom)TotalEquityInvestmentsInSubsidiariesToBeDeductedFromCommonEquityTierI</t>
  </si>
  <si>
    <t>(dimSeg)NatureOfRegulatoryCapitalDimension~(dom)TotalEquityInvestmentsInSubsidiariesToBeDeductedFromCommonEquityTierIOfWhichTotalEquityInvestmentsInBankingSubsidiaries</t>
  </si>
  <si>
    <t>(dimSeg)NatureOfRegulatoryCapitalDimension~(dom)TotalEquityInvestmentsInSubsidiariesToBeDeductedFromCommonEquityTierIOfWhichTotalEquityInvestmentsInInsuranceSubsidiaries</t>
  </si>
  <si>
    <t>(dimSeg)CreditRiskDimension~(dom)CreditRiskFailedTransactions|(dimSeg)ExposureTypeDimension~(dom)OffBalanceSheet|(dimSeg)TransactionClassDimension~(dom)ForeignExchangeTransactions|(dimSeg)NumberUnsettledDaysDimension~(dom)MorethanEqualFiveDaysLessthanEqualFifteenDays:F|CTRTag;;G|RATTag</t>
  </si>
  <si>
    <t>(dimSeg)RiskTypeDimension~(dom)SpecificRisk|(dimSeg)SecuritiesHoldingCategoryDimension~(dom)SecuritiesAvailableSaleTreatedasHeldTradingBooks|(dimSeg)InstrumentTypeDimension~(dom)InterestRateRelatedInstrument|(dimSeg)InterestRateRelatedInstrumentsTypeDimension~(dom)DerivativesOptions|(dimSeg)InvestmentsNatureDimension~(dom)CorporateBonds|(dimSeg)RatingTypeDimension~(dom)RatingTypeAAAtoBBB|(dimSeg)ResidualMaturitySecurityDimension~(dom)MorethanSixMonthsButLessthanEqualTwentyfourMonths</t>
  </si>
  <si>
    <t>Below BBB</t>
  </si>
  <si>
    <r>
      <t>Note:</t>
    </r>
    <r>
      <rPr>
        <sz val="10"/>
        <color indexed="16"/>
        <rFont val="Arial Unicode MS"/>
        <family val="2"/>
      </rPr>
      <t xml:space="preserve"> In the case of unrated securitisation exposures, the drawn  portions of an unrated eligible liquidity facilities would attract a risk weight equal to the highest risk weight assigned to any of the underlying individual exposures covered by this facility.</t>
    </r>
  </si>
  <si>
    <t>Mkt risk Specific AFS</t>
  </si>
  <si>
    <t>Mkt risk Alt. total cap AFS</t>
  </si>
  <si>
    <t>(dimSeg)NatureOfRegulatoryCapitalDimension~(dom)CashFlowHedgeReserve</t>
  </si>
  <si>
    <t>(dimSeg)NatureOfRegulatoryCapitalDimension~(dom)ShortfallOfStockOfProvisionsToExpectedLossesUnderRBIApproachForCreditRisk</t>
  </si>
  <si>
    <t>(dimSeg)NatureOfRegulatoryCapitalDimension~(dom)SecuritisationGainOnSale</t>
  </si>
  <si>
    <t>(dimSeg)NatureOfRegulatoryCapitalDimension~(dom)GainsLossesDueToChangesInOwnCreditRiskOnFairValuedLiabilities</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</si>
  <si>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InvestmentOtherApprovedSecuritiesCentralGovernmentGuaranteed|(dimSeg)ResidualMaturitySecurityDimension~(dom)All</t>
  </si>
  <si>
    <t>BankType</t>
  </si>
  <si>
    <t>Regulatory Capital</t>
  </si>
  <si>
    <t>Indian</t>
  </si>
  <si>
    <t>Foreign</t>
  </si>
  <si>
    <t>(dimSeg)InvestmentsNatureDimension~(dom)BondsIssuedByBanks|(dimSeg)ResidualMaturitySecurityDimension~(dom)All|(dimSeg)InvesteeBankTypeDimension~(dom)NonScheduledBank|(dimSeg)InvestmentLimitInCapitalEligibleInstrumentsInvesteeBankDimension~(dom)Above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</si>
  <si>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LessthanEqualSixMonths|(dimSeg)InvesteeBankTypeDimension~(dom)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</si>
  <si>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(dimSeg)RiskWeightDimension~(dom)RiskWeight10Percent</t>
  </si>
  <si>
    <t>(dimSeg)RiskWeightDimension~(dom)RiskWeight20Percent</t>
  </si>
  <si>
    <t>(dimSeg)RiskWeightDimension~(dom)RiskWeight30Percent</t>
  </si>
  <si>
    <t>(dimSeg)RiskWeightDimension~(dom)RiskWeight35Percent</t>
  </si>
  <si>
    <t>(dimSeg)RiskWeightDimension~(dom)RiskWeight50Percent</t>
  </si>
  <si>
    <t>(dimSeg)RiskWeightDimension~(dom)RiskWeight75Percent</t>
  </si>
  <si>
    <t>Net Exposure: max [(4-5),0]</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</si>
  <si>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MorethanOneYear:G|CTRTag;;M|RWTag</t>
  </si>
  <si>
    <t>(dimSeg)CreditRiskDimension~(dom)CreditRiskExposuresExcludingSecuritisation|(dimSeg)TypeOffBalanceSheetExposureDimension~(dom)NonMarketRelatedExposure|(dimSeg)ExposureTypeDimension~(dom)OffBalanceSheet|(dimSeg)NonMarketRelatedExposuresOffBalanceSheetDimension~(dom)FormalStandbyFacilitiesCreditLines|(dimSeg)OriginalMaturityDimension~(dom)MorethanOneYear|(dimSeg)TransactionDetailsDimension~(dom)AssetTypeTransaction:H|RATTag;;M|RWTag</t>
  </si>
  <si>
    <t>(dimSeg)CreditRiskDimension~(dom)CreditRiskExposuresExcludingSecuritisation|(dimSeg)TypeOffBalanceSheetExposureDimension~(dom)NonMarketRelatedExposure|(dimSeg)ExposureTypeDimension~(dom)OffBalanceSheet|(dimSeg)NonMarketRelatedExposuresOffBalanceSheetDimension~(dom)CommitmentsCancellableDeteriorationBorrowerCreditworthiness:G|CTRTag;;H|RATTag;;M|RWTag</t>
  </si>
  <si>
    <t>(dimSeg)InvestmentsNatureDimension~(dom)BondsIssuedByBanks|(dimSeg)ResidualMaturitySecurityDimension~(dom)LessthanEqualSixMonths|(dimSeg)InvesteeBankTypeDimension~(dom)Non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</si>
  <si>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InvesteeBankTypeDimension~(dom)Non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</si>
  <si>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ZeroPercentAboveLessThan50Percent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</si>
  <si>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CreditRiskDimension~(dom)CreditRiskExposuresExcludingSecuritisation|(dimSeg)TypeOffBalanceSheetExposureDimension~(dom)MarketRelatedExposure|(dimSeg)ExposureTypeDimension~(dom)OffBalanceSheet|(dimSeg)MarketRelatedExposuresOffBalanceSheetDimension~(dom)OtherForwardForexContract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</si>
  <si>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OtherForwardForexContract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</si>
  <si>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OtherForwardForexContracts|(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</si>
  <si>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ForwardRateAgreement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</si>
  <si>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ForwardRateAgreement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</si>
  <si>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ForwardRateAgreements|(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</si>
  <si>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InterestRateOption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</si>
  <si>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InterestRateOption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</si>
  <si>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InterestRateOptions|(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</si>
  <si>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InterestRateFuture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</si>
  <si>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InterestRateFutures|(dimSeg)OriginalMaturityDimension~(dom)MorethanOneYearLessthanEqualFiveYears:F|CTRTag;;G|RATTag;;O|RWTag</t>
  </si>
  <si>
    <t>Counterparty / client/ Purpose/Type of assets</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</si>
  <si>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UptoTenPercentInvestingBankCommonEquity|(dimSeg)LevelOfCET1IncludingCCBAsPercentageOfApplicableCCBOfInvestingBank~(dom)SeventyFivePercentAboveLessThanHundredPercentOfApplicableCCB|(dimSeg)RiskWeightDimension~(dom)RiskWeight250Percent</t>
  </si>
  <si>
    <t>(dimSeg)CreditRiskDimension~(dom)CreditRiskExposuresExcludingSecuritisation|(dimSeg)ExposureTypeDimension~(dom)OnBalanceSheet|(dimSeg)ExposureClassDimension~(dom)ClaimsBanksIncorporatedIndiaForeignBankBranchesIndia|(dimSeg)InvesteeBankTypeDimension~(dom)NonScheduledBank|(dimSeg)InvestmentLimitInCapitalEligibleInstrumentsInvesteeBankDimension~(dom)UptoTenPercentInvestingBankCommonEquity|(dimSeg)LevelOfCET1IncludingCCBAsPercentageOfApplicableCCBOfInvestingBank~(dom)AboveMinimumCET1IncludingCCB:I|RWTag</t>
  </si>
  <si>
    <t>(dimSeg)NatureOfRegulatoryCapitalDimension~(dom)AdditionalTierICapitalAdmissibleForCapitalAdequacy</t>
  </si>
  <si>
    <t>(dimSeg)NatureOfRegulatoryCapitalDimension~(dom)TierICapital</t>
  </si>
  <si>
    <t>(dimSeg)NatureOfRegulatoryCapitalDimension~(dom)TierIICapitalInstrumentsAndProvisions</t>
  </si>
  <si>
    <t>(dimSeg)NatureOfRegulatoryCapitalDimension~(dom)GeneralProvisionsAndLossReserves</t>
  </si>
  <si>
    <t>(dimSeg)NatureOfRegulatoryCapitalDimension~(dom)TierIIDebtCapitalInstrumentsIssuedByBanks</t>
  </si>
  <si>
    <t>(dimSeg)NatureOfRegulatoryCapitalDimension~(dom)TierIIDebtCapitalInstrumentsIssuedByBanksOfWhichDenominatedInIndianRupees</t>
  </si>
  <si>
    <t>(dimSeg)NatureOfRegulatoryCapitalDimension~(dom)TierIIDebtCapitalInstrumentsIssuedByBanksOfWhichDenominatedInForeignCurrency</t>
  </si>
  <si>
    <t>(dimSeg)NatureOfRegulatoryCapitalDimension~(dom)PreferenceShareCapitalInstruments</t>
  </si>
  <si>
    <t>(dimSeg)CreditRiskDimension~(dom)CreditRiskExposuresExcludingSecuritisation|(dimSeg)TypeOffBalanceSheetExposureDimension~(dom)MarketRelatedExposure|(dimSeg)ExposureTypeDimension~(dom)OffBalanceSheet|(dimSeg)MarketRelatedExposuresOffBalanceSheetDimension~(dom)SingleCurrencyOtherThanFloatingFloatingInterestRateSwap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</si>
  <si>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SingleCurrencyOtherThanFloatingFloatingInterestRateSwap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</si>
  <si>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SingleCurrencyOtherThanFloatingFloatingInterestRateSwaps|(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</si>
  <si>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BasisSwap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</si>
  <si>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BasisSwap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</si>
  <si>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BasisSwaps|(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</si>
  <si>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OtherInterestRateContract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</si>
  <si>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OtherInterestRateContract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</si>
  <si>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OtherInterestRateContracts|(dimSeg)OriginalMaturityDimension~(dom)MorethanFiveYears:F|CTRTag;;G|RATTag;;O|RWTag</t>
  </si>
  <si>
    <t>Total Tier 2 capital available  (77 + 78)</t>
  </si>
  <si>
    <t>Total capital (TC = T1 + Admissible T2)           [56 + 79]</t>
  </si>
  <si>
    <t>Total Tier 2 capital admissible for regulatory capital purposes</t>
  </si>
  <si>
    <t xml:space="preserve">   </t>
  </si>
  <si>
    <t>Total Regulatory adjustments / deductions (3+4)</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</si>
  <si>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</si>
  <si>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</si>
  <si>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(dimSeg)InstrumentTypeDimension~(dom)EquityInstrument|(dimSeg)RiskTypeDimension~(dom)SpecificEquityRisksNonFinancialEntities</t>
  </si>
  <si>
    <t>CreditConversionFactor</t>
  </si>
  <si>
    <t>CreditEquivalentAmount</t>
  </si>
  <si>
    <t xml:space="preserve">(C ) </t>
  </si>
  <si>
    <t>Amount of Exposure</t>
  </si>
  <si>
    <t>50% or more</t>
  </si>
  <si>
    <t>Derivatives in the Trading Book (a+b+c)</t>
  </si>
  <si>
    <t>(dimSeg)CreditRiskDimension~(dom)CreditRiskforSecuritisationExposures|(dimSeg)ExposureTypeDimension~(dom)OnBalanceSheet|(dimSeg)SecuritisedExposureNatureDimension~(dom)OtherthanOriginator|(dimSeg)ExposureClassDimension~(dom)SecuritisationExposures|(dimSeg)CollateralNatureDimension~(dom)BackedOtherthanCommercialRealEstateExposures|(dimSeg)RatingTypeDimension~(dom)RatingTypeBB|(dimSeg)RiskWeightDimension~(dom)RiskWeight350Percent</t>
  </si>
  <si>
    <t>(dimSeg)CreditRiskDimension~(dom)CreditRiskforSecuritisationExposures|(dimSeg)ExposureTypeDimension~(dom)OnBalanceSheet|(dimSeg)SecuritisedExposureNatureDimension~(dom)OtherthanOriginator|(dimSeg)ExposureClassDimension~(dom)SecuritisationExposures|(dimSeg)CollateralNatureDimension~(dom)BackedOtherthanCommercialRealEstateExposures</t>
  </si>
  <si>
    <t>(dimSeg)CreditRiskDimension~(dom)CreditRiskforSecuritisationExposures|(dimSeg)ExposureTypeDimension~(dom)OffBalanceSheet|(dimSeg)SecuritisedExposureNatureDimension~(dom)Originator|(dimSeg)ExposureClassDimension~(dom)SecuritisationExposures|(dimSeg)CollateralNatureDimension~(dom)BackedCommercialRealEstateExposures|(dimSeg)RatingTypeDimension~(dom)RatingTypeAAA|(dimSeg)RiskWeightDimension~(dom)RiskWeight100Percent</t>
  </si>
  <si>
    <t>(dimSeg)CreditRiskDimension~(dom)CreditRiskforSecuritisationExposures|(dimSeg)ExposureTypeDimension~(dom)OffBalanceSheet|(dimSeg)SecuritisedExposureNatureDimension~(dom)Originator|(dimSeg)ExposureClassDimension~(dom)SecuritisationExposures|(dimSeg)CollateralNatureDimension~(dom)BackedCommercialRealEstateExposures|(dimSeg)RatingTypeDimension~(dom)RatingTypeAA|(dimSeg)RiskWeightDimension~(dom)RiskWeight100Percent</t>
  </si>
  <si>
    <t>(dimSeg)CreditRiskDimension~(dom)CreditRiskforSecuritisationExposures|(dimSeg)ExposureTypeDimension~(dom)OffBalanceSheet|(dimSeg)SecuritisedExposureNatureDimension~(dom)Originator|(dimSeg)ExposureClassDimension~(dom)SecuritisationExposures|(dimSeg)CollateralNatureDimension~(dom)BackedCommercialRealEstateExposures|(dimSeg)RatingTypeDimension~(dom)RatingTypeA|(dimSeg)RiskWeightDimension~(dom)RiskWeight100Percent</t>
  </si>
  <si>
    <t>(dimSeg)CreditRiskDimension~(dom)CreditRiskExposuresExcludingSecuritisation|(dimSeg)TypeOffBalanceSheetExposureDimension~(dom)NonMarketRelatedExposure|(dimSeg)ExposureTypeDimension~(dom)OffBalanceSheet|(dimSeg)NonMarketRelatedExposuresOffBalanceSheetDimension~(dom)ConditionalTakeoutFinance|(dimSeg)TransactionDetailsDimension~(dom)AssetTypeTransaction:H|RATTag;;M|RWTag</t>
  </si>
  <si>
    <t>(dimSeg)NatureOfRegulatoryCapitalDimension~(dom)TotalEquityInvestmentsInSubsidiariesToBeDeductedFromCommonEquityTierIOfWhichTotalEquityInvestmentsInOtherNonFinancialSubsidiaries</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</si>
  <si>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CommercialRealEstateExposures|(dimSeg)RatingTypeDimension~(dom)RatingTypeA|(dimSeg)RiskWeightDimension~(dom)RiskWeight100Percent</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</si>
  <si>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CollateralNatureDimension~(dom)BackedCommercialRealEstateExposures|(dimSeg)RatingTypeDimension~(dom)RatingTypeBBB|(dimSeg)RiskWeightDimension~(dom)RiskWeight150Percent</t>
  </si>
  <si>
    <t>K</t>
  </si>
  <si>
    <t>CR on BS ReSec.</t>
  </si>
  <si>
    <t>CR Off BS ReSec.</t>
  </si>
  <si>
    <t>** Macros should be enabled so that the menu is visible in menubar</t>
  </si>
  <si>
    <t xml:space="preserve">Retail Brokerage </t>
  </si>
  <si>
    <t>(dimSeg)CreditRiskDimension~(dom)CreditRiskExposuresExcludingSecuritisation|(dimSeg)TypeOffBalanceSheetExposureDimension~(dom)NonMarketRelatedExposure|(dimSeg)ExposureTypeDimension~(dom)OffBalanceSheet|(dimSeg)NonMarketRelatedExposuresOffBalanceSheetDimension~(dom)FinancialGuarantees:G|CTRTag;;H|RATTag;;M|RWTag</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</si>
  <si>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CommercialRealEstateExposures|(dimSeg)RatingTypeDimension~(dom)RatingTypeAA|(dimSeg)RiskWeightDimension~(dom)RiskWeight100Percent</t>
  </si>
  <si>
    <t>(dimSeg)CreditRiskDimension~(dom)CreditRiskforSecuritisationExposures|(dimSeg)ExposureTypeDimension~(dom)OnBalanceSheet|(dimSeg)SecuritisedExposureNatureDimension~(dom)Originator|(dimSeg)ExposureClassDimension~(dom)DrawnPortionEligibleLiquidityFacilitiesSecuritisationExposures|(dimSeg)CollateralNatureDimension~(dom)BackedCommercialRealEstateExposures|(dimSeg)RatingTypeDimension~(dom)RatingTypeAAA|(dimSeg)RiskWeightDimension~(dom)RiskWeight100Percent</t>
  </si>
  <si>
    <t>(dimSeg)InvestmentsNatureDimension~(dom)BondsIssuedByBanks|(dimSeg)ResidualMaturitySecurityDimension~(dom)MorethanSixMonthsButLessthanEqualTwentyfourMonths|(dimSeg)InvesteeBankTypeDimension~(dom)Non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</si>
  <si>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</si>
  <si>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MorethanTwentyfourMonths|(dimSeg)InvesteeBankTypeDimension~(dom)Non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</si>
  <si>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Above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</si>
  <si>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Above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</si>
  <si>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AboveTenPercentInvestingBankCommonEquity|(dimSeg)LevelOfCET1IncludingCCBAsPercentageOfApplicableCCBOfInvestingBank~(dom)ZeroPercentAboveLessThan50PercentOfApplicableCCB|(dimSeg)InterestRateRelatedInstrumentsTypeDimension~(dom)InterestRateRelatedInstrumentsExposure|(dimSeg)SecuritiesHoldingCategoryDimension~(dom)SecuritiesAvailableSaleTreatedasHeldTradingBooks|(dimSeg)InstrumentTypeDimension~(dom)InterestRateRelatedInstrument</t>
  </si>
  <si>
    <t>(dimSeg)CreditRiskDimension~(dom)CreditRiskforSecuritisationExposures|(dimSeg)ExposureTypeDimension~(dom)OffBalanceSheet|(dimSeg)SecuritisedExposureNatureDimension~(dom)OtherthanOriginator|(dimSeg)ExposureClassDimension~(dom)SecuritisationExposures|(dimSeg)CollateralNatureDimension~(dom)BackedCommercialRealEstateExposures|(dimSeg)RatingTypeDimension~(dom)RatingTypeAA|(dimSeg)RiskWeightDimension~(dom)RiskWeight100Perc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</si>
  <si>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InvestmentOtherApprovedSecuritiesStateGovernmentGuaranteed|(dimSeg)ResidualMaturitySecurityDimension~(dom)LessthanEqualSixMonths</t>
  </si>
  <si>
    <t>(dimSeg)RiskTypeDimension~(dom)SpecificRisk|(dimSeg)SecuritiesHoldingCategoryDimension~(dom)SecuritiesAvailableSaleTreatedasHeldBankingBooks|(dimSeg)InstrumentTypeDimension~(dom)InterestRateRelatedInstrument|(dimSeg)InterestRateRelatedInstrumentsTypeDimension~(dom)InterestRateRelatedInstrumentsExposure|(dimSeg)InvestmentsNatureDimension~(dom)InvestmentOtherApprovedSecuritiesCentralGovernmentGuaranteed|(dimSeg)ResidualMaturitySecurityDimension~(dom)All</t>
  </si>
  <si>
    <t>(dimSeg)CreditRiskDimension~(dom)CreditRiskExposuresExcludingSecuritisation|(dimSeg)ExposureTypeDimension~(dom)OnBalanceSheet|(dimSeg)ExposureClassDimension~(dom)ClaimsSecuredCommercialRealEstate|(dimSeg)RiskWeightDimension~(dom)RiskWeight100Percent</t>
  </si>
  <si>
    <t>VII</t>
  </si>
  <si>
    <t>(dimSeg)InvestmentsNatureDimension~(dom)BondsIssuedByBanks|(dimSeg)ResidualMaturitySecurityDimension~(dom)All|(dimSeg)InvesteeBankTypeDimension~(dom)ScheduledBank|(dimSeg)InvestmentLimitInCapitalEligibleInstrumentsInvesteeBankDimension~(dom)UptoTenPercentInvestingBankCommonEquity|(dimSeg)LevelOfCET1IncludingCCBAsPercentageOfApplicableCCBOfInvestingBank~(dom)LessThanApplicableCCB|(dimSeg)InterestRateRelatedInstrumentsTypeDimension~(dom)InterestRateRelatedInstrumentsExposure|(dimSeg)SecuritiesHoldingCategoryDimension~(dom)SecuritiesHeldTrade|(dimSeg)RiskTypeDimension~(dom)SpecificRisk|(dimSeg)InstrumentTypeDimension~(dom)InterestRateRelatedInstrument</t>
  </si>
  <si>
    <t>(dimSeg)CreditRiskDimension~(dom)CreditRiskExposuresExcludingSecuritisation|(dimSeg)TypeOffBalanceSheetExposureDimension~(dom)NonMarketRelatedExposure|(dimSeg)ExposureTypeDimension~(dom)OffBalanceSheet|(dimSeg)NonMarketRelatedExposuresOffBalanceSheetDimension~(dom)RepurchasesReverseRepurchaseSecuritiesLendingBorrowingTransactions:G|CTRTag;;M|RWTag</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</si>
  <si>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</si>
  <si>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Credit Risk (Standardised Approach) - Excluding Securitized Transactions</t>
  </si>
  <si>
    <t>Rating ( As mentioned below or its equivalent)</t>
  </si>
  <si>
    <t>GrossIncome</t>
  </si>
  <si>
    <r>
      <t xml:space="preserve">Long term </t>
    </r>
    <r>
      <rPr>
        <sz val="10"/>
        <rFont val="Arial Unicode MS"/>
        <family val="2"/>
      </rPr>
      <t xml:space="preserve">claims </t>
    </r>
  </si>
  <si>
    <t>Claims guaranteed by State Government</t>
  </si>
  <si>
    <t>(dimSeg)InvestmentsNatureDimension~(dom)BondsIssuedByBanks|(dimSeg)ResidualMaturitySecurityDimension~(dom)LessthanEqualSixMonths|(dimSeg)InvesteeBankTypeDimension~(dom)NonScheduledBank|(dimSeg)InvestmentLimitInCapitalEligibleInstrumentsInvesteeBankDimension~(dom)UptoTenPercentInvestingBankCommonEquity|(dimSeg)LevelOfCET1IncludingCCBAsPercentageOfApplicableCCBOfInvestingBank~(dom)AboveMinimumCET1IncludingCCB|(dimSeg)SecuritiesHoldingCategoryDimension~(dom)SecuritiesAvailableSaleTreatedasHeldTradingBooks|(dimSeg)InterestRateRelatedInstrumentsTypeDimension~(dom)InterestRateRelatedInstrumentsExposure|(dimSeg)RiskTypeDimension~(dom)SpecificRisk|(dimSeg)InstrumentTypeDimension~(dom)InterestRateRelatedInstrument</t>
  </si>
  <si>
    <t>(dimSeg)RiskTypeDimension~(dom)SpecificRisk|(dimSeg)SecuritiesHoldingCategoryDimension~(dom)SecuritiesHeldTrade|(dimSeg)InstrumentTypeDimension~(dom)InterestRateRelatedInstrument|(dimSeg)InterestRateRelatedInstrumentsTypeDimension~(dom)InterestRateRelatedInstrumentsExposure|(dimSeg)InvestmentsNatureDimension~(dom)SovereignSecuritiesForeignGovernments|(dimSeg)RatingTypeDimension~(dom)RatingTypeAtoBBB|(dimSeg)ResidualMaturitySecurityDimension~(dom)MorethanSixMonthsButLessthanEqualTwentyfourMonths</t>
  </si>
  <si>
    <t>(dimSeg)CreditRiskDimension~(dom)CreditRiskforSecuritisationExposures|(dimSeg)ExposureTypeDimension~(dom)OnBalanceSheet|(dimSeg)SecuritisedExposureNatureDimension~(dom)OtherthanOriginator|(dimSeg)ExposureClassDimension~(dom)SecuritisationExposures|(dimSeg)CollateralNatureDimension~(dom)BackedCommercialRealEstateExposures|(dimSeg)RatingTypeDimension~(dom)RatingTypeA|(dimSeg)RiskWeightDimension~(dom)RiskWeight100Percent</t>
  </si>
  <si>
    <t>(dimSeg)InvestmentsNatureDimension~(dom)BondsIssuedByBanks|(dimSeg)ResidualMaturitySecurityDimension~(dom)MorethanSixMonthsButLessthanEqualTwentyfourMonths|(dimSeg)InvesteeBankTypeDimension~(dom)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</si>
  <si>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</si>
  <si>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</si>
  <si>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</si>
  <si>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ZeroPercentAboveLessThan50PercentOfApplicable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</si>
  <si>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LessthanEqualSixMonths|(dimSeg)InvesteeBankTypeDimension~(dom)Non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</si>
  <si>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AboveTenPercentInvestingBankCommonEquity|(dimSeg)LevelOfCET1IncludingCCBAsPercentageOfApplicableCCBOfInvestingBank~(dom)ZeroPercentAboveLessThan50PercentOfApplicableCCB|(dimSeg)InterestRateRelatedInstrumentsTypeDimension~(dom)InterestRateRelatedInstrumentsExposure|(dimSeg)SecuritiesHoldingCategoryDimension~(dom)SecuritiesHeldTrade|(dimSeg)InstrumentTypeDimension~(dom)InterestRateRelatedInstrum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</si>
  <si>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SovereignSecuritiesForeignGovernments|(dimSeg)RatingTypeDimension~(dom)RatingTypeAAAtoAA|(dimSeg)ResidualMaturitySecurityDimension~(dom)All</t>
  </si>
  <si>
    <t>Agg. cap for mkt. risk</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</si>
  <si>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LessThanApplicableCCB|(dimSeg)SecuritiesHoldingCategoryDimension~(dom)SecuritiesAvailableSaleTreatedasHeldBankingBooks|(dimSeg)InterestRateRelatedInstrumentsTypeDimension~(dom)InterestRateRelatedInstrumentsExposure|(dimSeg)RiskTypeDimension~(dom)SpecificRisk|(dimSeg)InstrumentTypeDimension~(dom)InterestRateRelatedInstrument</t>
  </si>
  <si>
    <t>(dimSeg)CreditRiskDimension~(dom)CreditRiskExposuresExcludingSecuritisation|(dimSeg)TypeOffBalanceSheetExposureDimension~(dom)MarketRelatedExposure|(dimSeg)ExposureTypeDimension~(dom)OffBalanceSheet|(dimSeg)MarketRelatedExposuresOffBalanceSheetDimension~(dom)ForwardForexContractsExcludingGold|(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</si>
  <si>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ForwardForexContractsExcludingGold|(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</si>
  <si>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ForwardForexContractsExcludingGold|(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</si>
  <si>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ForwardGoldContract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</si>
  <si>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ForwardGoldContract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</si>
  <si>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ForwardGoldContracts|(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</si>
  <si>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CurrencyFuture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</si>
  <si>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CurrencyFuture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</si>
  <si>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CurrencyFutures|(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</si>
  <si>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CurrencyOptions|(dimSeg)OriginalMaturityDimension~(dom)UptoOneYear:F|CTRTag;;G|RATTag;;O|RWTag</t>
  </si>
  <si>
    <t>(dimSeg)CreditRiskDimension~(dom)CreditRiskExposuresExcludingSecuritisation|(dimSeg)TypeOffBalanceSheetExposureDimension~(dom)MarketRelatedExposure|(dimSeg)ExposureTypeDimension~(dom)OffBalanceSheet|(dimSeg)MarketRelatedExposuresOffBalanceSheetDimension~(dom)CurrencyOptions|(dimSeg)OriginalMaturityDimension~(dom)MorethanOneYearLessthanEqualFiveYears:F|CTRTag;;G|RATTag;;O|RWTag</t>
  </si>
  <si>
    <t>(dimSeg)CreditRiskDimension~(dom)CreditRiskExposuresExcludingSecuritisation|(dimSeg)TypeOffBalanceSheetExposureDimension~(dom)MarketRelatedExposure|(dimSeg)ExposureTypeDimension~(dom)OffBalanceSheet|(dimSeg)MarketRelatedExposuresOffBalanceSheetDimension~(dom)CurrencyOptions|(dimSeg)OriginalMaturityDimension~(dom)MorethanFiveYears:F|CTRTag;;G|RATTag;;O|RWTag</t>
  </si>
  <si>
    <t>(dimSeg)CreditRiskDimension~(dom)CreditRiskExposuresExcludingSecuritisation|(dimSeg)TypeOffBalanceSheetExposureDimension~(dom)MarketRelatedExposure|(dimSeg)ExposureTypeDimension~(dom)OffBalanceSheet|(dimSeg)MarketRelatedExposuresOffBalanceSheetDimension~(dom)CrossCurrencySwaps|(dimSeg)OriginalMaturityDimension~(dom)UptoOneYear:F|CTRTag;;G|RATTag;;O|RWTag</t>
  </si>
  <si>
    <t>RCA3</t>
  </si>
  <si>
    <t>(dimSeg)CreditRiskDimension~(dom)CreditRiskExposuresExcludingSecuritisation|(dimSeg)TypeOffBalanceSheetExposureDimension~(dom)NonMarketRelatedExposure|(dimSeg)ExposureTypeDimension~(dom)OffBalanceSheet|(dimSeg)NonMarketRelatedExposuresOffBalanceSheetDimension~(dom)CommitmentsCancellableDeteriorationBorrowerCreditworthiness:G|CTRTag;;M|RWTag</t>
  </si>
  <si>
    <t>(dimSeg)CreditRiskDimension~(dom)CreditRiskExposuresExcludingSecuritisation|(dimSeg)TypeOffBalanceSheetExposureDimension~(dom)NonMarketRelatedExposure|(dimSeg)ExposureTypeDimension~(dom)OffBalanceSheet|(dimSeg)NonMarketRelatedExposuresOffBalanceSheetDimension~(dom)CommitmentsCancellableDeteriorationBorrowerCreditworthiness|(dimSeg)TransactionDetailsDimension~(dom)AssetTypeTransaction:H|RATTag;;M|RWTag</t>
  </si>
  <si>
    <t>(dimSeg)InvestmentsNatureDimension~(dom)BondsIssuedByBanks|(dimSeg)ResidualMaturitySecurityDimension~(dom)MorethanSixMonthsButLessthanEqualTwentyfourMonths|(dimSeg)InvesteeBankTypeDimension~(dom)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</si>
  <si>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MorethanSixMonthsButLessthanEqualTwentyfourMonths|(dimSeg)InvesteeBankTypeDimension~(dom)ScheduledBank|(dimSeg)InvestmentLimitInCapitalEligibleInstrumentsInvesteeBankDimension~(dom)Upto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</si>
  <si>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InvestmentsNatureDimension~(dom)BondsIssuedByBanks|(dimSeg)ResidualMaturitySecurityDimension~(dom)MorethanTwentyfourMonths|(dimSeg)InvesteeBankTypeDimension~(dom)ScheduledBank|(dimSeg)InvestmentLimitInCapitalEligibleInstrumentsInvesteeBankDimension~(dom)Upto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</si>
  <si>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TotalRegulatoryCapital</t>
  </si>
  <si>
    <t xml:space="preserve">All other claims secured by residential property </t>
  </si>
  <si>
    <t>Claims secured by commercial real estate</t>
  </si>
  <si>
    <t>Non performing assets</t>
  </si>
  <si>
    <t>Where specific provisions as % of outstanding amount of the NPAs</t>
  </si>
  <si>
    <t>(dimSeg)InvestmentsNatureDimension~(dom)BondsIssuedByBanks|(dimSeg)ResidualMaturitySecurityDimension~(dom)MorethanTwentyfourMonths|(dimSeg)InvesteeBankTypeDimension~(dom)Non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HeldTrade|(dimSeg)RiskTypeDimension~(dom)SpecificRisk|(dimSeg)InstrumentTypeDimension~(dom)InterestRateRelatedInstrument</t>
  </si>
  <si>
    <t>(dimSeg)InvestmentsNatureDimension~(dom)BondsIssuedByBanks|(dimSeg)InvesteeBankTypeDimension~(dom)ScheduledBank|(dimSeg)InvestmentLimitInCapitalEligibleInstrumentsInvesteeBankDimension~(dom)AboveTenPercentInvestingBankCommonEquity|(dimSeg)LevelOfCET1IncludingCCBAsPercentageOfApplicableCCBOfInvestingBank~(dom)AboveMinimumCET1Including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</si>
  <si>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</si>
  <si>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FiftyPercentAboveLessThanSeventyFive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</si>
  <si>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imSeg)InvestmentsNatureDimension~(dom)BondsIssuedByBanks|(dimSeg)ResidualMaturitySecurityDimension~(dom)All|(dimSeg)InvesteeBankTypeDimension~(dom)NonScheduledBank|(dimSeg)InvestmentLimitInCapitalEligibleInstrumentsInvesteeBankDimension~(dom)UptoTenPercentInvestingBankCommonEquity|(dimSeg)LevelOfCET1IncludingCCBAsPercentageOfApplicableCCBOfInvestingBank~(dom)LessThanApplicableCCB|(dimSeg)InterestRateRelatedInstrumentsTypeDimension~(dom)InterestRateRelatedInstrumentsExposure|(dimSeg)RiskTypeDimension~(dom)SpecificRisk|(dimSeg)SecuritiesHoldingCategoryDimension~(dom)SecuritiesAvailableSaleTreatedasHeldBankingBooks|(dimSeg)InstrumentTypeDimension~(dom)InterestRateRelatedInstrument</t>
  </si>
  <si>
    <t>(dimSeg)CreditRiskDimension~(dom)CreditRiskforSecuritisationExposures|(dimSeg)ExposureTypeDimension~(dom)OnBalanceSheet|(dimSeg)ExposureClassDimension~(dom)DrawnPortionEligibleLiquidityFacilitiesSecuritisationExposures|(dimSeg)RatingTypeDimension~(dom)UnratedType:I|RWTag</t>
  </si>
  <si>
    <t>All Other Claims on NBFCs (other than AFCs/IFCs/IDF)</t>
  </si>
  <si>
    <t>(dimSeg)InvestmentsNatureDimension~(dom)BondsIssuedByBanks|(dimSeg)ResidualMaturitySecurityDimension~(dom)All|(dimSeg)InvesteeBankTypeDimension~(dom)ScheduledBank|(dimSeg)InvestmentLimitInCapitalEligibleInstrumentsInvesteeBankDimension~(dom)Above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AvailableSaleTreatedasHeldTradingBooks|(dimSeg)RiskTypeDimension~(dom)SpecificRisk|(dimSeg)InstrumentTypeDimension~(dom)InterestRateRelatedInstrument</t>
  </si>
  <si>
    <t>(dimSeg)CreditRiskDimension~(dom)CreditRiskforSecuritisationExposures|(dimSeg)ExposureTypeDimension~(dom)OffBalanceSheet|(dimSeg)SecuritisedExposureNatureDimension~(dom)Originator|(dimSeg)ExposureClassDimension~(dom)UndrawnPortionOfEligibleLiquidityFacilitiesSecuritisationExposures|(dimSeg)CollateralNatureDimension~(dom)BackedOtherthanCommercialRealEstateExposures</t>
  </si>
  <si>
    <t>(dimSeg)CreditRiskDimension~(dom)CreditRiskFailedTransactions|(dimSeg)ExposureTypeDimension~(dom)OffBalanceSheet|(dimSeg)TransactionClassDimension~(dom)ForeignExchangeTransactions|(dimSeg)NumberUnsettledDaysDimension~(dom)MorethanEqualFortySixDays:F|CTRTag;;G|RATTag</t>
  </si>
  <si>
    <t>(dimSeg)InvestmentsNatureDimension~(dom)BondsIssuedByBanks|(dimSeg)InvesteeBankTypeDimension~(dom)NonScheduledBank|(dimSeg)InvestmentLimitInCapitalEligibleInstrumentsInvesteeBankDimension~(dom)UptoTenPercentInvestingBankCommonEquity|(dimSeg)LevelOfCET1IncludingCCBAsPercentageOfApplicableCCBOfInvestingBank~(dom)AboveMinimumCET1IncludingCCB|(dimSeg)SecuritiesHoldingCategoryDimension~(dom)SecuritiesAvailableSaleTreatedasHeldBankingBooks|(dimSeg)InterestRateRelatedInstrumentsTypeDimension~(dom)InterestRateRelatedInstrumentsExposure|(dimSeg)RiskTypeDimension~(dom)SpecificRisk|(dimSeg)InstrumentTypeDimension~(dom)InterestRateRelatedInstrument</t>
  </si>
  <si>
    <t>BankCode</t>
  </si>
  <si>
    <t>ReportType</t>
  </si>
  <si>
    <t>(dimSeg)CreditRiskDimension~(dom)CreditRiskExposuresExcludingSecuritisation|(dimSeg)TypeOffBalanceSheetExposureDimension~(dom)NonMarketRelatedExposure|(dimSeg)ExposureTypeDimension~(dom)OffBalanceSheet|(dimSeg)NonMarketRelatedExposuresOffBalanceSheetDimension~(dom)UnconditionalTakeoutFinance:G|CTRTag;;H|RATTag;;M|RWTag</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</si>
  <si>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RatingTypeDimension~(dom)UnratedType|(dimSeg)OriginalMaturityDimension~(dom)UptoOneYear:K|RWTag</t>
  </si>
  <si>
    <t>(dimSeg)CreditRiskDimension~(dom)CreditRiskforSecuritisationExposures|(dimSeg)ExposureTypeDimension~(dom)OffBalanceSheet|(dimSeg)SecuritisedExposureNatureDimension~(dom)OtherthanOriginator|(dimSeg)ExposureClassDimension~(dom)UndrawnPortionOfEligibleLiquidityFacilitiesSecuritisationExposures|(dimSeg)RatingTypeDimension~(dom)UnratedType|(dimSeg)OriginalMaturityDimension~(dom)MorethanOneYear:K|RWTag</t>
  </si>
  <si>
    <t>(dimSeg)RiskWeightDimension~(dom)RiskWeight150Percent</t>
  </si>
  <si>
    <t>(dimSeg)RiskWeightDimension~(dom)RiskWeight190Percent</t>
  </si>
  <si>
    <t>(dimSeg)RiskWeightDimension~(dom)RiskWeight200Percent</t>
  </si>
  <si>
    <t>(dimSeg)RiskWeightDimension~(dom)RiskWeight250Percent</t>
  </si>
  <si>
    <t>(dimSeg)RiskWeightDimension~(dom)RiskWeight290Percent</t>
  </si>
  <si>
    <t>(dimSeg)RiskWeightDimension~(dom)RiskWeight350Percent</t>
  </si>
  <si>
    <t>(dimSeg)RiskWeightDimension~(dom)RiskWeight370Percent</t>
  </si>
  <si>
    <t>(dimSeg)RiskWeightDimension~(dom)RiskWeight400Percent</t>
  </si>
  <si>
    <t>(dimSeg)RiskWeightDimension~(dom)RiskWeight625Percent</t>
  </si>
  <si>
    <t>CounterParty Tag</t>
  </si>
  <si>
    <t>Select rating as per CPP</t>
  </si>
  <si>
    <t>(dimSeg)TransactionDetailsDimension~(dom)DomesticSovereign</t>
  </si>
  <si>
    <t xml:space="preserve">Commitments cancellable unconditionally or that effectively provide for automatic cancellation due to deterioration of borrower's credit worthiness   </t>
  </si>
  <si>
    <t>Take out finance in the books of taking over institution</t>
  </si>
  <si>
    <t>Conditional take out finance</t>
  </si>
  <si>
    <t>Others</t>
  </si>
  <si>
    <t>(dimSeg)TransactionDetailsDimension~(dom)AssetTypeTransaction</t>
  </si>
  <si>
    <t>(dimSeg)TransactionDetailsDimension~(dom)SelectRatingAsPerCCP</t>
  </si>
  <si>
    <t>(dimSeg)RatingTypeDimension~(dom)UnratedTypeAboveThresholdandRestructured</t>
  </si>
  <si>
    <t>(dimSeg)RatingTypeDimension~(dom)UnratedTypeandRestructured</t>
  </si>
  <si>
    <t>(dimSeg)RatingTypeDimension~(dom)UnratedTypeAboveThreshold</t>
  </si>
  <si>
    <t>(dimSeg)TransactionDetailsDimension~(dom)ForeignSovereign</t>
  </si>
  <si>
    <t>(dimSeg)TransactionDetailsDimension~(dom)DomesticPublicSectorEntities</t>
  </si>
  <si>
    <t>(dimSeg)TransactionDetailsDimension~(dom)ForeignPublicSectorEntities</t>
  </si>
  <si>
    <t>(dimSeg)TransactionDetailsDimension~(dom)MDBBISIMF</t>
  </si>
  <si>
    <t>(dimSeg)TransactionDetailsDimension~(dom)DomesticScheduledBanks</t>
  </si>
  <si>
    <t>(dimSeg)TransactionDetailsDimension~(dom)DomesticNonScheduledBanks</t>
  </si>
  <si>
    <t>(dimSeg)TransactionDetailsDimension~(dom)ForeignBanks</t>
  </si>
  <si>
    <t>(dimSeg)TransactionDetailsDimension~(dom)PrimaryDealers</t>
  </si>
  <si>
    <t>(dimSeg)TransactionDetailsDimension~(dom)CorporateIncludingAFC</t>
  </si>
  <si>
    <t>(dimSeg)TransactionDetailsDimension~(dom)NonResidentCorporate</t>
  </si>
  <si>
    <t>(dimSeg)TransactionDetailsDimension~(dom)NBFCNDSI</t>
  </si>
  <si>
    <t>(dimSeg)TransactionDetailsDimension~(dom)RegulatoryRetail</t>
  </si>
  <si>
    <t>(dimSeg)TransactionDetailsDimension~(dom)OtherCounterparty</t>
  </si>
  <si>
    <t>(dimSeg)TransactionDetailsDimension~(dom)VentureCapital</t>
  </si>
  <si>
    <t>(dimSeg)TransactionDetailsDimension~(dom)CommercialRealEstate</t>
  </si>
  <si>
    <t>(dimSeg)TransactionDetailsDimension~(dom)CapitalMarket</t>
  </si>
  <si>
    <t>(dimSeg)TransactionDetailsDimension~(dom)OtherPurpose</t>
  </si>
  <si>
    <t>(dimSeg)InvestmentsNatureDimension~(dom)BondsIssuedByBanks|(dimSeg)ResidualMaturitySecurityDimension~(dom)All|(dimSeg)InvesteeBankTypeDimension~(dom)NonScheduledBank|(dimSeg)InvestmentLimitInCapitalEligibleInstrumentsInvesteeBankDimension~(dom)AboveTenPercentInvestingBankCommonEquity|(dimSeg)LevelOfCET1IncludingCCBAsPercentageOfApplicableCCBOfInvestingBank~(dom)SeventyFivePercentAboveLessThanHundredPercentOfApplicableCCB|(dimSeg)InterestRateRelatedInstrumentsTypeDimension~(dom)InterestRateRelatedInstrumentsExposure|(dimSeg)SecuritiesHoldingCategoryDimension~(dom)SecuritiesAvailableSaleTreatedasHeldBankingBooks|(dimSeg)RiskTypeDimension~(dom)SpecificRisk|(dimSeg)InstrumentTypeDimension~(dom)InterestRateRelatedInstrument</t>
  </si>
  <si>
    <t>DateOfAudit</t>
  </si>
  <si>
    <t>BankName</t>
  </si>
  <si>
    <t>Return Name</t>
  </si>
  <si>
    <t>ReportingFrequency</t>
  </si>
  <si>
    <t>Return on Capital Adequacy III</t>
  </si>
  <si>
    <t>Quarterly</t>
  </si>
  <si>
    <t>ReportingStartDate</t>
  </si>
  <si>
    <t>(dimSeg)CreditRiskDimension~(dom)CreditRiskExposuresExcludingSecuritisation|(dimSeg)ExposureTypeDimension~(dom)OnBalanceSheet|(dimSeg)ExposureClassDimension~(dom)HousingLoansNotRestructured|(dimSeg)LoanAmountDimension~(dom)UptoThirtyLakhs|(dimseg)LTVRatioDimension~(dom)LTVRatioLessThanOrEqualToEightyPercent:I|RWTag5M</t>
  </si>
  <si>
    <t>(dimSeg)CreditRiskDimension~(dom)CreditRiskExposuresExcludingSecuritisation|(dimSeg)ExposureTypeDimension~(dom)OnBalanceSheet|(dimSeg)ExposureClassDimension~(dom)HousingLoansNotRestructured|(dimSeg)LoanAmountDimension~(dom)UptoThirtyLakhs|LTVRatioDimension~(dom)LTVRatioGreaterThanEightyPercentButLessThanOrEqualToNinetyPercent:I|RWTag5M</t>
  </si>
  <si>
    <t>(dimSeg)CreditRiskDimension~(dom)CreditRiskExposuresExcludingSecuritisation|(dimSeg)ExposureTypeDimension~(dom)OnBalanceSheet|(dimSeg)ExposureClassDimension~(dom)HousingLoansNotRestructured|(dimSeg)LoanAmountDimension~(dom)AboveThirtyLakhsAndUptoSeventyFiveLakhs|LTVRatioDimension~(dom)LTVRatioLessThanOrEqualToSeventyFivePercent:I|RWTag5M</t>
  </si>
  <si>
    <t>(dimSeg)CreditRiskDimension~(dom)CreditRiskExposuresExcludingSecuritisation|(dimSeg)ExposureTypeDimension~(dom)OnBalanceSheet|(dimSeg)ExposureClassDimension~(dom)HousingLoansNotRestructured|(dimSeg)LoanAmountDimension~(dom)AboveThirtyLakhsAndUptoSeventyFiveLakhs|LTVRatioDimension~(dom)LTVRatioGreaterThanSeventyFivePercentButLessThanOrEqualToEightyPercent:I|RWTag5M</t>
  </si>
  <si>
    <t>(dimSeg)CreditRiskDimension~(dom)CreditRiskExposuresExcludingSecuritisation|(dimSeg)ExposureTypeDimension~(dom)OnBalanceSheet|(dimSeg)ExposureClassDimension~(dom)HousingLoansNotRestructured|(dimSeg)LoanAmountDimension~(dom)AboveSeventyFiveLakhs|LTVRatioDimension~(dom)LTVRatioLessThanOrEqualToSeventyFivePercent:I|RWTag5M</t>
  </si>
  <si>
    <t>(dimSeg)CreditRiskDimension~(dom)CreditRiskExposuresExcludingSecuritisation|(dimSeg)ExposureTypeDimension~(dom)OnBalanceSheet|(dimSeg)ExposureClassDimension~(dom)RestructuredHousingLoans|(dimSeg)LoanAmountDimension~(dom)UptoThirtyLakhs|(dimseg)LTVRatioDimension~(dom)LTVRatioLessThanOrEqualToEightyPercent:I|RWTag5M</t>
  </si>
  <si>
    <t>(dimSeg)CreditRiskDimension~(dom)CreditRiskExposuresExcludingSecuritisation|(dimSeg)ExposureTypeDimension~(dom)OnBalanceSheet|(dimSeg)ExposureClassDimension~(dom)RestructuredHousingLoans|(dimSeg)LoanAmountDimension~(dom)UptoThirtyLakhs|LTVRatioDimension~(dom)LTVRatioGreaterThanEightyPercentButLessThanOrEqualToNinetyPercent:I|RWTag5M</t>
  </si>
  <si>
    <t>(dimSeg)CreditRiskDimension~(dom)CreditRiskExposuresExcludingSecuritisation|(dimSeg)ExposureTypeDimension~(dom)OnBalanceSheet|(dimSeg)ExposureClassDimension~(dom)RestructuredHousingLoans|(dimSeg)LoanAmountDimension~(dom)AboveThirtyLakhsAndUptoSeventyFiveLakhs|LTVRatioDimension~(dom)LTVRatioLessThanOrEqualToSeventyFivePercent:I|RWTag5M</t>
  </si>
  <si>
    <t>(dimSeg)CreditRiskDimension~(dom)CreditRiskExposuresExcludingSecuritisation|(dimSeg)ExposureTypeDimension~(dom)OnBalanceSheet|(dimSeg)ExposureClassDimension~(dom)RestructuredHousingLoans|(dimSeg)LoanAmountDimension~(dom)AboveThirtyLakhsAndUptoSeventyFiveLakhs|LTVRatioDimension~(dom)LTVRatioGreaterThanSeventyFivePercentButLessThanOrEqualToEightyPercent:I|RWTag5M</t>
  </si>
  <si>
    <t>(dimSeg)CreditRiskDimension~(dom)CreditRiskExposuresExcludingSecuritisation|(dimSeg)ExposureTypeDimension~(dom)OnBalanceSheet|(dimSeg)ExposureClassDimension~(dom)RestructuredHousingLoans|(dimSeg)LoanAmountDimension~(dom)AboveSeventyFiveLakhs|LTVRatioDimension~(dom)LTVRatioLessThanOrEqualToSeventyFivePercent:I|RWTag5M</t>
  </si>
  <si>
    <t>Any Others banks where capital adequacy norms have been prescribed by RBI  , Please Specify</t>
  </si>
  <si>
    <t>OtherNatureOfInvestment</t>
  </si>
  <si>
    <t>(dimSeg)RiskTypeDimension~(dom)SpecificRisk|(dimSeg)SecuritiesHoldingCategoryDimension~(dom)SecuritiesAvailableSaleTreatedasHeldTradingBooks|(dimSeg)InstrumentTypeDimension~(dom)InterestRateRelatedInstrument|(dimSeg)InterestRateRelatedInstrumentsTypeDimension~(dom)InterestRateRelatedInstrumentsExposure|(dimSeg)InvestmentsNatureDimension~(dom)BondsIssuedByBanks|(dimSeg)ResidualMaturitySecurityDimension~(dom)All|(dimSeg)OtherNatureOfInvestmentDimension~(dom)OtherNatureOfInvestment1</t>
  </si>
  <si>
    <t>(dimSeg)InterestRateRelatedInstrumentsTypeDimension~(dom)InterestRateRelatedInstrumentsExposure|(dimSeg)RiskTypeDimension~(dom)SpecificRisk|(dimSeg)SecuritiesHoldingCategoryDimension~(dom)SecuritiesAvailableSaleTreatedasHeldBankingBooks|(dimSeg)InstrumentTypeDimension~(dom)InterestRateRelatedInstrument|(dimSeg)InvestmentsNatureDimension~(dom)BondsIssuedByBanks|(dimSeg)ResidualMaturitySecurityDimension~(dom)All|(dimSeg)OtherNatureOfInvestmentDimension~(dom)OtherNatureOfInvestment1</t>
  </si>
  <si>
    <t>a) with Risk Weight 100%</t>
  </si>
  <si>
    <t>b) with Risk Weight 125%</t>
  </si>
  <si>
    <t>AdditionalRiskWeightsDetails</t>
  </si>
  <si>
    <t>RatingOfAdditionalWeightsNotCapturedElsewhere</t>
  </si>
  <si>
    <t>AdditionalRiskWeight</t>
  </si>
  <si>
    <t>Additional items not captured elsewhere above in the template (please specify each of such items)</t>
  </si>
  <si>
    <t>AdditionalItemsDetails</t>
  </si>
  <si>
    <t>RatingOfAdditionalItemsNotCapturedElsewhere</t>
  </si>
  <si>
    <t>AdditionalItemsRiskWeights</t>
  </si>
  <si>
    <t>(dimSeg)CreditRiskDimension~(dom)CreditRiskExposuresExcludingSecuritisation|(dimSeg)ExposureTypeDimension~(dom)OnBalanceSheet|(dimSeg)ExposureClassDimension~(dom)OtherExposures|(dimSeg)AdditionalRiskWeightsDimension~(dom)AdditionalItem1</t>
  </si>
  <si>
    <t>(dimSeg)CreditRiskDimension~(dom)CreditRiskforSecuritisationExposures|(dimSeg)ExposureTypeDimension~(dom)OffBalanceSheet|(dimSeg)ExposureClassDimension~(dom)OtherExposures|(dimSeg)AdditionalItemsDimension~(dom)AdditionalItem1</t>
  </si>
  <si>
    <t>(dimSeg)CreditRiskDimension~(dom)CreditRiskforReSecuritisationExposures|(dimSeg)ExposureTypeDimension~(dom)OffBalanceSheet|(dimSeg)ExposureClassDimension~(dom)OtherExposures|(dimSeg)AdditionalItemsDimension~(dom)AdditionalItem1</t>
  </si>
  <si>
    <t>c) with Risk Weight more than 125%</t>
  </si>
  <si>
    <t>(dimSeg)CreditRiskDimension~(dom)CreditRiskExposuresExcludingSecuritisation|(dimSeg)ExposureTypeDimension~(dom)OnBalanceSheet|(dimSeg)ExposureClassDimension~(dom)ConsumerCredit|(dimSeg)RiskWeightDimension~(dom)RiskWeight100Percent</t>
  </si>
  <si>
    <t>PotentialFutureCreditExposureConversionFactor</t>
  </si>
  <si>
    <t>V1.8</t>
  </si>
  <si>
    <t>6% to &lt;9%</t>
  </si>
  <si>
    <t>0% to &lt;3%</t>
  </si>
  <si>
    <t>3% to &lt;6%</t>
  </si>
  <si>
    <t>000</t>
  </si>
  <si>
    <t>31-Mar-2022</t>
  </si>
  <si>
    <t>Standalone</t>
  </si>
  <si>
    <t>Audited</t>
  </si>
  <si>
    <t>Provisional</t>
  </si>
  <si>
    <t>19-Oct-2022</t>
  </si>
  <si>
    <t>RBI</t>
  </si>
  <si>
    <t>01-Jan-2022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</si>
</sst>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409]d\-mmm\-yy;@"/>
    <numFmt numFmtId="166" formatCode="[$-409]d\-mmm\-yyyy;@"/>
    <numFmt numFmtId="167" formatCode="0.00;[Red]0.00"/>
  </numFmts>
  <fonts count="86">
    <font>
      <sz val="11"/>
      <color theme="1"/>
      <name val="Calibri"/>
      <family val="2"/>
      <scheme val="minor"/>
    </font>
    <font>
      <sz val="11"/>
      <color indexed="8"/>
      <name val="Calibri"/>
      <family val="2"/>
    </font>
    <font>
      <sz val="10"/>
      <name val="Arial Unicode MS"/>
      <family val="2"/>
    </font>
    <font>
      <sz val="11"/>
      <color indexed="8"/>
      <name val="Calibri"/>
      <family val="2"/>
    </font>
    <font>
      <b/>
      <sz val="11"/>
      <color indexed="8"/>
      <name val="Calibri"/>
      <family val="2"/>
    </font>
    <font>
      <b/>
      <i/>
      <sz val="8"/>
      <color indexed="10"/>
      <name val="Calibri"/>
      <family val="2"/>
    </font>
    <font>
      <sz val="10"/>
      <color indexed="8"/>
      <name val="Arial Unicode MS"/>
      <family val="2"/>
    </font>
    <font>
      <b/>
      <sz val="10"/>
      <color indexed="8"/>
      <name val="Arial Unicode MS"/>
      <family val="2"/>
    </font>
    <font>
      <sz val="14"/>
      <color indexed="8"/>
      <name val="Calibri"/>
      <family val="2"/>
    </font>
    <font>
      <i/>
      <sz val="10"/>
      <color indexed="10"/>
      <name val="Calibri"/>
      <family val="2"/>
    </font>
    <font>
      <b/>
      <sz val="11"/>
      <color indexed="8"/>
      <name val="Arial Unicode MS"/>
      <family val="2"/>
    </font>
    <font>
      <sz val="16"/>
      <color indexed="9"/>
      <name val="Impact"/>
      <family val="2"/>
    </font>
    <font>
      <sz val="14"/>
      <color indexed="9"/>
      <name val="Calibri"/>
      <family val="2"/>
    </font>
    <font>
      <sz val="14"/>
      <color indexed="9"/>
      <name val="Impact"/>
      <family val="2"/>
    </font>
    <font>
      <b/>
      <sz val="11"/>
      <color indexed="8"/>
      <name val="Calibri"/>
      <family val="2"/>
    </font>
    <font>
      <sz val="11"/>
      <color indexed="10"/>
      <name val="Calibri"/>
      <family val="2"/>
    </font>
    <font>
      <sz val="11"/>
      <name val="Calibri"/>
      <family val="2"/>
    </font>
    <font>
      <b/>
      <sz val="11"/>
      <name val="Calibri"/>
      <family val="2"/>
    </font>
    <font>
      <sz val="10"/>
      <name val="Trebuchet MS"/>
      <family val="2"/>
    </font>
    <font>
      <sz val="10"/>
      <color indexed="8"/>
      <name val="Tahoma"/>
      <family val="2"/>
    </font>
    <font>
      <sz val="11"/>
      <color indexed="9"/>
      <name val="Calibri"/>
      <family val="2"/>
    </font>
    <font>
      <sz val="16"/>
      <color indexed="8"/>
      <name val="Calibri"/>
      <family val="2"/>
    </font>
    <font>
      <b/>
      <sz val="10"/>
      <color indexed="8"/>
      <name val="Arial Unicode MS"/>
      <family val="2"/>
    </font>
    <font>
      <b/>
      <sz val="10"/>
      <name val="Arial Unicode MS"/>
      <family val="2"/>
    </font>
    <font>
      <sz val="11"/>
      <color indexed="48"/>
      <name val="Calibri"/>
      <family val="2"/>
    </font>
    <font>
      <b/>
      <sz val="14"/>
      <color indexed="8"/>
      <name val="Calibri"/>
      <family val="2"/>
    </font>
    <font>
      <b/>
      <sz val="10"/>
      <name val="Trebuchet MS"/>
      <family val="2"/>
    </font>
    <font>
      <sz val="10"/>
      <name val="Arial"/>
      <family val="2"/>
    </font>
    <font>
      <sz val="8"/>
      <color indexed="81"/>
      <name val="Tahoma"/>
      <family val="2"/>
    </font>
    <font>
      <b/>
      <sz val="8"/>
      <color indexed="81"/>
      <name val="Tahoma"/>
      <family val="2"/>
    </font>
    <font>
      <sz val="11"/>
      <color indexed="60"/>
      <name val="Calibri"/>
      <family val="2"/>
    </font>
    <font>
      <sz val="12"/>
      <color indexed="8"/>
      <name val="Calibri"/>
      <family val="2"/>
    </font>
    <font>
      <b/>
      <sz val="10"/>
      <color indexed="9"/>
      <name val="Arial Unicode MS"/>
      <family val="2"/>
    </font>
    <font>
      <b/>
      <sz val="10"/>
      <color indexed="20"/>
      <name val="Arial Unicode MS"/>
      <family val="2"/>
    </font>
    <font>
      <b/>
      <sz val="10"/>
      <name val="Arial"/>
      <family val="2"/>
    </font>
    <font>
      <b/>
      <sz val="11"/>
      <color indexed="60"/>
      <name val="Calibri"/>
      <family val="2"/>
    </font>
    <font>
      <b/>
      <sz val="10"/>
      <color indexed="60"/>
      <name val="Arial Unicode MS"/>
      <family val="2"/>
    </font>
    <font>
      <sz val="10"/>
      <color indexed="60"/>
      <name val="Arial Unicode MS"/>
      <family val="2"/>
    </font>
    <font>
      <b/>
      <sz val="8"/>
      <color indexed="9"/>
      <name val="Zurich BT"/>
      <family val="2"/>
    </font>
    <font>
      <b/>
      <sz val="10"/>
      <color indexed="8"/>
      <name val="Verdana"/>
      <family val="2"/>
    </font>
    <font>
      <sz val="10"/>
      <color indexed="8"/>
      <name val="Verdana"/>
      <family val="2"/>
    </font>
    <font>
      <b/>
      <sz val="8"/>
      <name val="Verdana"/>
      <family val="2"/>
    </font>
    <font>
      <sz val="16"/>
      <color indexed="9"/>
      <name val="Cambria"/>
      <family val="1"/>
    </font>
    <font>
      <sz val="12"/>
      <color indexed="9"/>
      <name val="Cambria"/>
      <family val="1"/>
    </font>
    <font>
      <sz val="16"/>
      <color indexed="8"/>
      <name val="Cambria"/>
      <family val="1"/>
    </font>
    <font>
      <sz val="12"/>
      <color indexed="8"/>
      <name val="Cambria"/>
      <family val="1"/>
    </font>
    <font>
      <b/>
      <sz val="11"/>
      <color indexed="8"/>
      <name val="Verdana"/>
      <family val="2"/>
    </font>
    <font>
      <b/>
      <sz val="10"/>
      <color indexed="16"/>
      <name val="Arial Unicode MS"/>
      <family val="2"/>
    </font>
    <font>
      <sz val="10"/>
      <color indexed="16"/>
      <name val="Arial Unicode MS"/>
      <family val="2"/>
    </font>
    <font>
      <sz val="11"/>
      <color indexed="9"/>
      <name val="Cambria"/>
      <family val="1"/>
    </font>
    <font>
      <b/>
      <sz val="8"/>
      <color indexed="9"/>
      <name val="Arial Unicode MS"/>
      <family val="2"/>
    </font>
    <font>
      <b/>
      <sz val="8"/>
      <color indexed="8"/>
      <name val="Arial Unicode MS"/>
      <family val="2"/>
    </font>
    <font>
      <b/>
      <sz val="11"/>
      <color indexed="8"/>
      <name val="Calibri"/>
      <family val="2"/>
    </font>
    <font>
      <sz val="11"/>
      <color indexed="10"/>
      <name val="Calibri"/>
      <family val="2"/>
    </font>
    <font>
      <b/>
      <sz val="11"/>
      <color indexed="10"/>
      <name val="Calibri"/>
      <family val="2"/>
    </font>
    <font>
      <sz val="10"/>
      <color indexed="10"/>
      <name val="Arial Unicode MS"/>
      <family val="2"/>
    </font>
    <font>
      <sz val="11"/>
      <color indexed="10"/>
      <name val="Calibri"/>
      <family val="2"/>
    </font>
    <font>
      <b/>
      <i/>
      <sz val="12"/>
      <color indexed="8"/>
      <name val="Calibri"/>
      <family val="2"/>
    </font>
    <font>
      <sz val="8"/>
      <name val="Calibri"/>
      <family val="2"/>
    </font>
    <font>
      <b/>
      <sz val="12"/>
      <color indexed="8"/>
      <name val="Calibri"/>
      <family val="2"/>
    </font>
    <font>
      <sz val="10"/>
      <color indexed="8"/>
      <name val="Calibri"/>
      <family val="2"/>
    </font>
    <font>
      <b/>
      <i/>
      <sz val="8"/>
      <color indexed="81"/>
      <name val="Tahoma"/>
      <family val="2"/>
    </font>
    <font>
      <b/>
      <sz val="12"/>
      <color indexed="10"/>
      <name val="Calibri"/>
      <family val="2"/>
    </font>
    <font>
      <b/>
      <sz val="14"/>
      <color indexed="8"/>
      <name val="Arial Unicode MS"/>
      <family val="2"/>
    </font>
    <font>
      <b/>
      <i/>
      <sz val="10"/>
      <color indexed="8"/>
      <name val="Arial Unicode MS"/>
      <family val="2"/>
    </font>
    <font>
      <u/>
      <sz val="11"/>
      <color indexed="12"/>
      <name val="Calibri"/>
      <family val="2"/>
    </font>
    <font>
      <b/>
      <sz val="12"/>
      <color indexed="8"/>
      <name val="Arial"/>
      <family val="2"/>
    </font>
    <font>
      <i/>
      <sz val="10"/>
      <color indexed="8"/>
      <name val="Arial Unicode MS"/>
      <family val="2"/>
    </font>
    <font>
      <sz val="10"/>
      <color indexed="22"/>
      <name val="Arial Unicode MS"/>
      <family val="2"/>
    </font>
    <font>
      <sz val="10"/>
      <color indexed="8"/>
      <name val="Calibri"/>
      <family val="2"/>
    </font>
    <font>
      <sz val="10"/>
      <color indexed="8"/>
      <name val="Arial Unicode MS"/>
      <family val="2"/>
    </font>
    <font>
      <b/>
      <sz val="10"/>
      <color indexed="8"/>
      <name val="Calibri"/>
      <family val="2"/>
    </font>
    <font>
      <sz val="10"/>
      <color indexed="22"/>
      <name val="Calibri"/>
      <family val="2"/>
    </font>
    <font>
      <sz val="10"/>
      <color indexed="9"/>
      <name val="Arial Unicode MS"/>
      <family val="2"/>
    </font>
    <font>
      <b/>
      <sz val="11"/>
      <color indexed="8"/>
      <name val="Calibri"/>
      <family val="2"/>
    </font>
    <font>
      <b/>
      <i/>
      <sz val="11"/>
      <color indexed="8"/>
      <name val="Calibri"/>
      <family val="2"/>
    </font>
    <font>
      <b/>
      <sz val="9"/>
      <color indexed="81"/>
      <name val="Tahoma"/>
      <family val="2"/>
    </font>
    <font>
      <b/>
      <sz val="12"/>
      <color indexed="9"/>
      <name val="Cambria"/>
      <family val="1"/>
    </font>
    <font>
      <sz val="12"/>
      <color indexed="9"/>
      <name val="Arial Unicode MS"/>
      <family val="2"/>
    </font>
    <font>
      <sz val="11"/>
      <color indexed="9"/>
      <name val="Calibri"/>
      <family val="2"/>
    </font>
    <font>
      <sz val="11"/>
      <color indexed="10"/>
      <name val="Calibri"/>
      <family val="2"/>
    </font>
    <font>
      <sz val="10"/>
      <color indexed="8"/>
      <name val="Arial Unicode MS"/>
      <family val="2"/>
    </font>
    <font>
      <sz val="10"/>
      <color indexed="10"/>
      <name val="Arial Unicode MS"/>
      <family val="2"/>
    </font>
    <font>
      <b/>
      <sz val="10"/>
      <color indexed="9"/>
      <name val="Arial Unicode MS"/>
      <family val="2"/>
    </font>
    <font>
      <b/>
      <sz val="12"/>
      <color indexed="9"/>
      <name val="Calibri"/>
      <family val="2"/>
    </font>
    <font>
      <sz val="11"/>
      <color rgb="FFFF0000"/>
      <name val="Calibri"/>
      <family val="2"/>
      <scheme val="minor"/>
    </font>
  </fonts>
  <fills count="22">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23"/>
        <bgColor indexed="64"/>
      </patternFill>
    </fill>
    <fill>
      <patternFill patternType="solid">
        <fgColor indexed="51"/>
        <bgColor indexed="64"/>
      </patternFill>
    </fill>
    <fill>
      <patternFill patternType="solid">
        <fgColor indexed="15"/>
        <bgColor indexed="64"/>
      </patternFill>
    </fill>
    <fill>
      <patternFill patternType="solid">
        <fgColor indexed="56"/>
        <bgColor indexed="64"/>
      </patternFill>
    </fill>
    <fill>
      <patternFill patternType="solid">
        <fgColor indexed="31"/>
        <bgColor indexed="64"/>
      </patternFill>
    </fill>
    <fill>
      <patternFill patternType="solid">
        <fgColor indexed="44"/>
        <bgColor indexed="64"/>
      </patternFill>
    </fill>
    <fill>
      <patternFill patternType="gray0625">
        <fgColor indexed="22"/>
      </patternFill>
    </fill>
    <fill>
      <patternFill patternType="solid">
        <fgColor indexed="9"/>
        <bgColor indexed="64"/>
      </patternFill>
    </fill>
    <fill>
      <patternFill patternType="solid">
        <fgColor indexed="19"/>
        <bgColor indexed="64"/>
      </patternFill>
    </fill>
    <fill>
      <patternFill patternType="gray0625"/>
    </fill>
    <fill>
      <patternFill patternType="solid">
        <fgColor indexed="65"/>
        <bgColor indexed="64"/>
      </patternFill>
    </fill>
    <fill>
      <patternFill patternType="gray0625">
        <fgColor indexed="22"/>
        <bgColor indexed="9"/>
      </patternFill>
    </fill>
    <fill>
      <patternFill patternType="solid">
        <fgColor indexed="43"/>
        <bgColor indexed="64"/>
      </patternFill>
    </fill>
    <fill>
      <patternFill patternType="solid">
        <fgColor indexed="13"/>
        <bgColor indexed="64"/>
      </patternFill>
    </fill>
    <fill>
      <patternFill patternType="gray0625">
        <fgColor indexed="22"/>
        <bgColor indexed="44"/>
      </patternFill>
    </fill>
    <fill>
      <patternFill patternType="solid">
        <fgColor indexed="22"/>
        <bgColor indexed="64"/>
      </patternFill>
    </fill>
    <fill>
      <patternFill patternType="solid">
        <fgColor indexed="62"/>
        <bgColor indexed="64"/>
      </patternFill>
    </fill>
    <fill>
      <patternFill patternType="solid">
        <fgColor rgb="FFFFFF99"/>
        <bgColor indexed="64"/>
      </patternFill>
    </fill>
  </fills>
  <borders count="192">
    <border>
      <left/>
      <right/>
      <top/>
      <bottom/>
      <diagonal/>
    </border>
    <border>
      <left style="thin">
        <color indexed="30"/>
      </left>
      <right style="thin">
        <color indexed="30"/>
      </right>
      <top/>
      <bottom/>
      <diagonal/>
    </border>
    <border>
      <left/>
      <right/>
      <top style="thin">
        <color indexed="30"/>
      </top>
      <bottom/>
      <diagonal/>
    </border>
    <border>
      <left style="thin">
        <color indexed="64"/>
      </left>
      <right style="thin">
        <color indexed="64"/>
      </right>
      <top style="thin">
        <color indexed="64"/>
      </top>
      <bottom style="thin">
        <color indexed="64"/>
      </bottom>
      <diagonal/>
    </border>
    <border>
      <left style="thin">
        <color indexed="30"/>
      </left>
      <right style="thin">
        <color indexed="30"/>
      </right>
      <top style="thin">
        <color indexed="3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2"/>
      </top>
      <bottom style="thin">
        <color indexed="62"/>
      </bottom>
      <diagonal/>
    </border>
    <border>
      <left style="thin">
        <color indexed="62"/>
      </left>
      <right style="thin">
        <color indexed="62"/>
      </right>
      <top/>
      <bottom/>
      <diagonal/>
    </border>
    <border>
      <left style="thin">
        <color indexed="62"/>
      </left>
      <right style="thin">
        <color indexed="62"/>
      </right>
      <top style="thin">
        <color indexed="62"/>
      </top>
      <bottom style="thin">
        <color indexed="62"/>
      </bottom>
      <diagonal/>
    </border>
    <border>
      <left/>
      <right/>
      <top style="thin">
        <color indexed="62"/>
      </top>
      <bottom/>
      <diagonal/>
    </border>
    <border>
      <left style="thin">
        <color indexed="64"/>
      </left>
      <right style="thin">
        <color indexed="64"/>
      </right>
      <top style="thin">
        <color indexed="62"/>
      </top>
      <bottom style="thin">
        <color indexed="62"/>
      </bottom>
      <diagonal/>
    </border>
    <border>
      <left style="thin">
        <color indexed="30"/>
      </left>
      <right style="thin">
        <color indexed="30"/>
      </right>
      <top style="thin">
        <color indexed="62"/>
      </top>
      <bottom style="thin">
        <color indexed="62"/>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2"/>
      </bottom>
      <diagonal/>
    </border>
    <border>
      <left style="thin">
        <color indexed="62"/>
      </left>
      <right/>
      <top style="thin">
        <color indexed="62"/>
      </top>
      <bottom style="thin">
        <color indexed="62"/>
      </bottom>
      <diagonal/>
    </border>
    <border>
      <left style="thin">
        <color indexed="30"/>
      </left>
      <right style="thin">
        <color indexed="30"/>
      </right>
      <top/>
      <bottom style="thin">
        <color indexed="62"/>
      </bottom>
      <diagonal/>
    </border>
    <border>
      <left style="thin">
        <color indexed="30"/>
      </left>
      <right style="thin">
        <color indexed="30"/>
      </right>
      <top style="thin">
        <color indexed="62"/>
      </top>
      <bottom/>
      <diagonal/>
    </border>
    <border>
      <left/>
      <right style="thin">
        <color indexed="62"/>
      </right>
      <top style="thin">
        <color indexed="62"/>
      </top>
      <bottom/>
      <diagonal/>
    </border>
    <border>
      <left/>
      <right style="thin">
        <color indexed="30"/>
      </right>
      <top/>
      <bottom/>
      <diagonal/>
    </border>
    <border>
      <left/>
      <right style="thin">
        <color indexed="62"/>
      </right>
      <top/>
      <bottom/>
      <diagonal/>
    </border>
    <border>
      <left/>
      <right style="thin">
        <color indexed="62"/>
      </right>
      <top/>
      <bottom style="thin">
        <color indexed="62"/>
      </bottom>
      <diagonal/>
    </border>
    <border>
      <left style="thin">
        <color indexed="30"/>
      </left>
      <right style="thin">
        <color indexed="62"/>
      </right>
      <top/>
      <bottom style="thin">
        <color indexed="62"/>
      </bottom>
      <diagonal/>
    </border>
    <border>
      <left style="thin">
        <color indexed="64"/>
      </left>
      <right style="thin">
        <color indexed="30"/>
      </right>
      <top style="thin">
        <color indexed="62"/>
      </top>
      <bottom style="thin">
        <color indexed="62"/>
      </bottom>
      <diagonal/>
    </border>
    <border>
      <left style="thin">
        <color indexed="30"/>
      </left>
      <right style="thin">
        <color indexed="62"/>
      </right>
      <top style="thin">
        <color indexed="62"/>
      </top>
      <bottom style="thin">
        <color indexed="62"/>
      </bottom>
      <diagonal/>
    </border>
    <border>
      <left style="thin">
        <color indexed="30"/>
      </left>
      <right/>
      <top style="thin">
        <color indexed="62"/>
      </top>
      <bottom/>
      <diagonal/>
    </border>
    <border>
      <left style="thin">
        <color indexed="62"/>
      </left>
      <right/>
      <top/>
      <bottom/>
      <diagonal/>
    </border>
    <border>
      <left style="thin">
        <color indexed="62"/>
      </left>
      <right/>
      <top/>
      <bottom style="thin">
        <color indexed="62"/>
      </bottom>
      <diagonal/>
    </border>
    <border>
      <left style="thin">
        <color indexed="30"/>
      </left>
      <right/>
      <top/>
      <bottom/>
      <diagonal/>
    </border>
    <border>
      <left style="thin">
        <color indexed="62"/>
      </left>
      <right style="thin">
        <color indexed="30"/>
      </right>
      <top style="thin">
        <color indexed="62"/>
      </top>
      <bottom/>
      <diagonal/>
    </border>
    <border>
      <left style="thin">
        <color indexed="64"/>
      </left>
      <right/>
      <top style="medium">
        <color indexed="64"/>
      </top>
      <bottom/>
      <diagonal/>
    </border>
    <border>
      <left style="thin">
        <color indexed="64"/>
      </left>
      <right/>
      <top/>
      <bottom style="thin">
        <color indexed="62"/>
      </bottom>
      <diagonal/>
    </border>
    <border>
      <left style="thin">
        <color indexed="64"/>
      </left>
      <right/>
      <top style="thin">
        <color indexed="62"/>
      </top>
      <bottom style="thin">
        <color indexed="62"/>
      </bottom>
      <diagonal/>
    </border>
    <border>
      <left style="thin">
        <color indexed="64"/>
      </left>
      <right/>
      <top/>
      <bottom/>
      <diagonal/>
    </border>
    <border>
      <left style="thin">
        <color indexed="64"/>
      </left>
      <right style="thin">
        <color indexed="30"/>
      </right>
      <top style="thin">
        <color indexed="62"/>
      </top>
      <bottom/>
      <diagonal/>
    </border>
    <border>
      <left style="thin">
        <color indexed="64"/>
      </left>
      <right style="thin">
        <color indexed="30"/>
      </right>
      <top/>
      <bottom style="thin">
        <color indexed="62"/>
      </bottom>
      <diagonal/>
    </border>
    <border>
      <left style="thin">
        <color indexed="64"/>
      </left>
      <right style="thin">
        <color indexed="30"/>
      </right>
      <top/>
      <bottom/>
      <diagonal/>
    </border>
    <border>
      <left style="thin">
        <color indexed="64"/>
      </left>
      <right style="thin">
        <color indexed="62"/>
      </right>
      <top/>
      <bottom/>
      <diagonal/>
    </border>
    <border>
      <left style="thin">
        <color indexed="64"/>
      </left>
      <right style="thin">
        <color indexed="62"/>
      </right>
      <top/>
      <bottom style="thin">
        <color indexed="62"/>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30"/>
      </top>
      <bottom/>
      <diagonal/>
    </border>
    <border>
      <left style="thin">
        <color indexed="30"/>
      </left>
      <right/>
      <top style="thin">
        <color indexed="3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2"/>
      </top>
      <bottom style="thin">
        <color indexed="62"/>
      </bottom>
      <diagonal/>
    </border>
    <border>
      <left style="medium">
        <color indexed="64"/>
      </left>
      <right style="thin">
        <color indexed="64"/>
      </right>
      <top style="thin">
        <color indexed="64"/>
      </top>
      <bottom style="thin">
        <color indexed="62"/>
      </bottom>
      <diagonal/>
    </border>
    <border>
      <left style="medium">
        <color indexed="64"/>
      </left>
      <right style="thin">
        <color indexed="64"/>
      </right>
      <top style="thin">
        <color indexed="62"/>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2"/>
      </top>
      <bottom style="thin">
        <color indexed="64"/>
      </bottom>
      <diagonal/>
    </border>
    <border>
      <left/>
      <right/>
      <top style="thin">
        <color indexed="62"/>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2"/>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2"/>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2"/>
      </left>
      <right style="thin">
        <color indexed="62"/>
      </right>
      <top style="thin">
        <color indexed="62"/>
      </top>
      <bottom/>
      <diagonal/>
    </border>
    <border>
      <left style="thin">
        <color indexed="62"/>
      </left>
      <right style="thin">
        <color indexed="62"/>
      </right>
      <top/>
      <bottom style="thin">
        <color indexed="62"/>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30"/>
      </right>
      <top style="thin">
        <color indexed="30"/>
      </top>
      <bottom/>
      <diagonal/>
    </border>
    <border>
      <left/>
      <right style="thin">
        <color indexed="30"/>
      </right>
      <top/>
      <bottom style="thin">
        <color indexed="62"/>
      </bottom>
      <diagonal/>
    </border>
    <border>
      <left style="thin">
        <color indexed="62"/>
      </left>
      <right style="thin">
        <color indexed="62"/>
      </right>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62"/>
      </top>
      <bottom/>
      <diagonal/>
    </border>
    <border>
      <left style="thin">
        <color indexed="30"/>
      </left>
      <right/>
      <top/>
      <bottom style="thin">
        <color indexed="62"/>
      </bottom>
      <diagonal/>
    </border>
    <border>
      <left style="thin">
        <color indexed="64"/>
      </left>
      <right/>
      <top style="thin">
        <color indexed="62"/>
      </top>
      <bottom/>
      <diagonal/>
    </border>
    <border>
      <left style="thin">
        <color indexed="30"/>
      </left>
      <right style="thin">
        <color indexed="48"/>
      </right>
      <top/>
      <bottom/>
      <diagonal/>
    </border>
    <border>
      <left style="thin">
        <color indexed="48"/>
      </left>
      <right/>
      <top/>
      <bottom/>
      <diagonal/>
    </border>
    <border>
      <left/>
      <right style="thin">
        <color indexed="30"/>
      </right>
      <top style="thin">
        <color indexed="62"/>
      </top>
      <bottom style="thin">
        <color indexed="62"/>
      </bottom>
      <diagonal/>
    </border>
    <border>
      <left style="thin">
        <color indexed="30"/>
      </left>
      <right/>
      <top style="thin">
        <color indexed="30"/>
      </top>
      <bottom style="thin">
        <color indexed="30"/>
      </bottom>
      <diagonal/>
    </border>
    <border>
      <left style="thin">
        <color indexed="56"/>
      </left>
      <right/>
      <top style="thin">
        <color indexed="56"/>
      </top>
      <bottom style="thin">
        <color indexed="62"/>
      </bottom>
      <diagonal/>
    </border>
    <border>
      <left style="thin">
        <color indexed="44"/>
      </left>
      <right/>
      <top/>
      <bottom/>
      <diagonal/>
    </border>
    <border>
      <left style="thin">
        <color indexed="44"/>
      </left>
      <right/>
      <top/>
      <bottom style="thin">
        <color indexed="62"/>
      </bottom>
      <diagonal/>
    </border>
    <border>
      <left style="thin">
        <color indexed="44"/>
      </left>
      <right style="thin">
        <color indexed="44"/>
      </right>
      <top/>
      <bottom/>
      <diagonal/>
    </border>
    <border>
      <left style="thin">
        <color indexed="44"/>
      </left>
      <right style="thin">
        <color indexed="62"/>
      </right>
      <top/>
      <bottom/>
      <diagonal/>
    </border>
    <border>
      <left style="thin">
        <color indexed="44"/>
      </left>
      <right style="thin">
        <color indexed="62"/>
      </right>
      <top/>
      <bottom style="thin">
        <color indexed="62"/>
      </bottom>
      <diagonal/>
    </border>
    <border>
      <left style="thin">
        <color indexed="64"/>
      </left>
      <right style="thin">
        <color indexed="62"/>
      </right>
      <top/>
      <bottom style="thin">
        <color indexed="30"/>
      </bottom>
      <diagonal/>
    </border>
    <border>
      <left style="thin">
        <color indexed="30"/>
      </left>
      <right style="thin">
        <color indexed="30"/>
      </right>
      <top style="thin">
        <color indexed="30"/>
      </top>
      <bottom style="thin">
        <color indexed="30"/>
      </bottom>
      <diagonal/>
    </border>
    <border>
      <left style="thin">
        <color indexed="62"/>
      </left>
      <right style="thin">
        <color indexed="18"/>
      </right>
      <top style="thin">
        <color indexed="62"/>
      </top>
      <bottom/>
      <diagonal/>
    </border>
    <border>
      <left style="thin">
        <color indexed="30"/>
      </left>
      <right style="thin">
        <color indexed="30"/>
      </right>
      <top/>
      <bottom style="thin">
        <color indexed="30"/>
      </bottom>
      <diagonal/>
    </border>
    <border>
      <left style="thin">
        <color indexed="30"/>
      </left>
      <right/>
      <top/>
      <bottom style="thin">
        <color indexed="30"/>
      </bottom>
      <diagonal/>
    </border>
    <border>
      <left/>
      <right style="thin">
        <color indexed="62"/>
      </right>
      <top style="thin">
        <color indexed="62"/>
      </top>
      <bottom style="thin">
        <color indexed="62"/>
      </bottom>
      <diagonal/>
    </border>
    <border>
      <left/>
      <right style="thin">
        <color indexed="62"/>
      </right>
      <top style="thin">
        <color indexed="62"/>
      </top>
      <bottom style="thin">
        <color indexed="56"/>
      </bottom>
      <diagonal/>
    </border>
    <border>
      <left style="thin">
        <color indexed="56"/>
      </left>
      <right style="thin">
        <color indexed="56"/>
      </right>
      <top/>
      <bottom/>
      <diagonal/>
    </border>
    <border>
      <left style="thin">
        <color indexed="56"/>
      </left>
      <right style="thin">
        <color indexed="56"/>
      </right>
      <top style="thin">
        <color indexed="62"/>
      </top>
      <bottom style="thin">
        <color indexed="62"/>
      </bottom>
      <diagonal/>
    </border>
    <border>
      <left/>
      <right/>
      <top style="thin">
        <color indexed="56"/>
      </top>
      <bottom style="thin">
        <color indexed="64"/>
      </bottom>
      <diagonal/>
    </border>
    <border>
      <left style="thin">
        <color indexed="56"/>
      </left>
      <right style="thin">
        <color indexed="62"/>
      </right>
      <top style="thin">
        <color indexed="62"/>
      </top>
      <bottom style="thin">
        <color indexed="62"/>
      </bottom>
      <diagonal/>
    </border>
    <border>
      <left/>
      <right style="thin">
        <color indexed="62"/>
      </right>
      <top style="thin">
        <color indexed="56"/>
      </top>
      <bottom style="thin">
        <color indexed="62"/>
      </bottom>
      <diagonal/>
    </border>
    <border>
      <left/>
      <right/>
      <top/>
      <bottom style="thin">
        <color indexed="56"/>
      </bottom>
      <diagonal/>
    </border>
    <border>
      <left style="thin">
        <color indexed="56"/>
      </left>
      <right/>
      <top style="thin">
        <color indexed="62"/>
      </top>
      <bottom style="thin">
        <color indexed="56"/>
      </bottom>
      <diagonal/>
    </border>
    <border>
      <left style="thin">
        <color indexed="56"/>
      </left>
      <right/>
      <top style="thin">
        <color indexed="56"/>
      </top>
      <bottom/>
      <diagonal/>
    </border>
    <border>
      <left/>
      <right style="thin">
        <color indexed="56"/>
      </right>
      <top style="thin">
        <color indexed="62"/>
      </top>
      <bottom style="thin">
        <color indexed="62"/>
      </bottom>
      <diagonal/>
    </border>
    <border>
      <left style="thin">
        <color indexed="62"/>
      </left>
      <right style="thin">
        <color indexed="62"/>
      </right>
      <top style="thin">
        <color indexed="56"/>
      </top>
      <bottom style="thin">
        <color indexed="62"/>
      </bottom>
      <diagonal/>
    </border>
    <border>
      <left style="thin">
        <color indexed="64"/>
      </left>
      <right style="thin">
        <color indexed="62"/>
      </right>
      <top style="thin">
        <color indexed="64"/>
      </top>
      <bottom style="thin">
        <color indexed="64"/>
      </bottom>
      <diagonal/>
    </border>
    <border>
      <left style="thin">
        <color indexed="62"/>
      </left>
      <right style="thin">
        <color indexed="64"/>
      </right>
      <top style="thin">
        <color indexed="64"/>
      </top>
      <bottom style="thin">
        <color indexed="64"/>
      </bottom>
      <diagonal/>
    </border>
    <border>
      <left style="thin">
        <color indexed="62"/>
      </left>
      <right style="thin">
        <color indexed="62"/>
      </right>
      <top style="thin">
        <color indexed="62"/>
      </top>
      <bottom style="thin">
        <color indexed="56"/>
      </bottom>
      <diagonal/>
    </border>
    <border>
      <left/>
      <right style="thin">
        <color indexed="62"/>
      </right>
      <top style="thin">
        <color indexed="56"/>
      </top>
      <bottom style="thin">
        <color indexed="56"/>
      </bottom>
      <diagonal/>
    </border>
    <border>
      <left style="thin">
        <color indexed="62"/>
      </left>
      <right/>
      <top/>
      <bottom style="thin">
        <color indexed="56"/>
      </bottom>
      <diagonal/>
    </border>
    <border>
      <left style="thin">
        <color indexed="62"/>
      </left>
      <right style="thin">
        <color indexed="56"/>
      </right>
      <top/>
      <bottom style="thin">
        <color indexed="62"/>
      </bottom>
      <diagonal/>
    </border>
    <border>
      <left style="thin">
        <color indexed="62"/>
      </left>
      <right style="thin">
        <color indexed="56"/>
      </right>
      <top/>
      <bottom/>
      <diagonal/>
    </border>
    <border>
      <left style="thin">
        <color indexed="62"/>
      </left>
      <right style="thin">
        <color indexed="56"/>
      </right>
      <top style="thin">
        <color indexed="62"/>
      </top>
      <bottom style="thin">
        <color indexed="62"/>
      </bottom>
      <diagonal/>
    </border>
    <border>
      <left style="thin">
        <color indexed="62"/>
      </left>
      <right style="thin">
        <color indexed="56"/>
      </right>
      <top style="thin">
        <color indexed="62"/>
      </top>
      <bottom/>
      <diagonal/>
    </border>
    <border>
      <left style="thin">
        <color indexed="30"/>
      </left>
      <right style="thin">
        <color indexed="64"/>
      </right>
      <top style="thin">
        <color indexed="62"/>
      </top>
      <bottom style="thin">
        <color indexed="62"/>
      </bottom>
      <diagonal/>
    </border>
    <border>
      <left/>
      <right style="thin">
        <color indexed="30"/>
      </right>
      <top style="thin">
        <color indexed="56"/>
      </top>
      <bottom style="thin">
        <color indexed="62"/>
      </bottom>
      <diagonal/>
    </border>
    <border>
      <left style="thin">
        <color indexed="30"/>
      </left>
      <right/>
      <top style="thin">
        <color indexed="56"/>
      </top>
      <bottom/>
      <diagonal/>
    </border>
    <border>
      <left style="thin">
        <color indexed="18"/>
      </left>
      <right/>
      <top/>
      <bottom/>
      <diagonal/>
    </border>
    <border>
      <left style="thin">
        <color indexed="30"/>
      </left>
      <right/>
      <top style="thin">
        <color indexed="62"/>
      </top>
      <bottom style="thin">
        <color indexed="62"/>
      </bottom>
      <diagonal/>
    </border>
    <border>
      <left style="thin">
        <color indexed="62"/>
      </left>
      <right/>
      <top style="thin">
        <color indexed="62"/>
      </top>
      <bottom/>
      <diagonal/>
    </border>
    <border>
      <left style="thin">
        <color indexed="30"/>
      </left>
      <right style="thin">
        <color indexed="12"/>
      </right>
      <top style="thin">
        <color indexed="62"/>
      </top>
      <bottom/>
      <diagonal/>
    </border>
    <border>
      <left/>
      <right style="medium">
        <color indexed="64"/>
      </right>
      <top/>
      <bottom style="thin">
        <color indexed="64"/>
      </bottom>
      <diagonal/>
    </border>
    <border>
      <left style="medium">
        <color indexed="64"/>
      </left>
      <right/>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2"/>
      </left>
      <right style="thin">
        <color indexed="62"/>
      </right>
      <top style="thin">
        <color indexed="64"/>
      </top>
      <bottom style="thin">
        <color indexed="64"/>
      </bottom>
      <diagonal/>
    </border>
    <border>
      <left/>
      <right/>
      <top/>
      <bottom style="thin">
        <color indexed="18"/>
      </bottom>
      <diagonal/>
    </border>
    <border>
      <left/>
      <right style="thin">
        <color indexed="64"/>
      </right>
      <top style="thin">
        <color indexed="64"/>
      </top>
      <bottom style="medium">
        <color indexed="64"/>
      </bottom>
      <diagonal/>
    </border>
    <border>
      <left/>
      <right style="thin">
        <color indexed="62"/>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30"/>
      </left>
      <right style="thin">
        <color indexed="30"/>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56"/>
      </left>
      <right style="thin">
        <color indexed="56"/>
      </right>
      <top style="thin">
        <color indexed="56"/>
      </top>
      <bottom style="thin">
        <color indexed="56"/>
      </bottom>
      <diagonal/>
    </border>
    <border>
      <left style="thin">
        <color indexed="56"/>
      </left>
      <right style="thin">
        <color indexed="56"/>
      </right>
      <top/>
      <bottom style="thin">
        <color indexed="56"/>
      </bottom>
      <diagonal/>
    </border>
    <border>
      <left style="thin">
        <color indexed="64"/>
      </left>
      <right style="thin">
        <color indexed="64"/>
      </right>
      <top style="thin">
        <color indexed="64"/>
      </top>
      <bottom style="thin">
        <color indexed="30"/>
      </bottom>
      <diagonal/>
    </border>
    <border>
      <left/>
      <right style="thin">
        <color indexed="64"/>
      </right>
      <top style="thin">
        <color indexed="62"/>
      </top>
      <bottom/>
      <diagonal/>
    </border>
    <border>
      <left style="thin">
        <color indexed="62"/>
      </left>
      <right style="thin">
        <color indexed="64"/>
      </right>
      <top style="thin">
        <color indexed="62"/>
      </top>
      <bottom style="thin">
        <color indexed="62"/>
      </bottom>
      <diagonal/>
    </border>
    <border>
      <left style="thin">
        <color indexed="62"/>
      </left>
      <right style="thin">
        <color indexed="64"/>
      </right>
      <top style="thin">
        <color indexed="62"/>
      </top>
      <bottom style="thin">
        <color indexed="64"/>
      </bottom>
      <diagonal/>
    </border>
    <border>
      <left style="thin">
        <color indexed="62"/>
      </left>
      <right style="thin">
        <color indexed="64"/>
      </right>
      <top style="thin">
        <color indexed="64"/>
      </top>
      <bottom style="thin">
        <color indexed="62"/>
      </bottom>
      <diagonal/>
    </border>
    <border>
      <left style="thin">
        <color indexed="64"/>
      </left>
      <right style="thin">
        <color indexed="30"/>
      </right>
      <top style="thin">
        <color indexed="64"/>
      </top>
      <bottom style="thin">
        <color indexed="64"/>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style="thin">
        <color indexed="64"/>
      </left>
      <right/>
      <top style="thin">
        <color indexed="62"/>
      </top>
      <bottom style="thin">
        <color indexed="30"/>
      </bottom>
      <diagonal/>
    </border>
    <border>
      <left/>
      <right/>
      <top style="thin">
        <color indexed="62"/>
      </top>
      <bottom style="thin">
        <color indexed="30"/>
      </bottom>
      <diagonal/>
    </border>
    <border>
      <left style="thin">
        <color indexed="64"/>
      </left>
      <right/>
      <top style="thin">
        <color indexed="62"/>
      </top>
      <bottom style="medium">
        <color indexed="64"/>
      </bottom>
      <diagonal/>
    </border>
    <border>
      <left/>
      <right/>
      <top style="thin">
        <color indexed="62"/>
      </top>
      <bottom style="medium">
        <color indexed="64"/>
      </bottom>
      <diagonal/>
    </border>
    <border>
      <left/>
      <right style="medium">
        <color indexed="64"/>
      </right>
      <top style="thin">
        <color indexed="62"/>
      </top>
      <bottom style="medium">
        <color indexed="64"/>
      </bottom>
      <diagonal/>
    </border>
    <border>
      <left/>
      <right style="medium">
        <color indexed="64"/>
      </right>
      <top style="thin">
        <color indexed="62"/>
      </top>
      <bottom style="thin">
        <color indexed="64"/>
      </bottom>
      <diagonal/>
    </border>
  </borders>
  <cellStyleXfs count="14">
    <xf numFmtId="0" fontId="0" fillId="0" borderId="0"/>
    <xf numFmtId="164" fontId="1" fillId="0" borderId="0" applyFont="0" applyFill="0" applyBorder="0" applyAlignment="0" applyProtection="0"/>
    <xf numFmtId="0" fontId="65" fillId="0" borderId="0" applyNumberFormat="0" applyFill="0" applyBorder="0" applyAlignment="0" applyProtection="0">
      <alignment vertical="top"/>
      <protection locked="0"/>
    </xf>
    <xf numFmtId="0" fontId="18" fillId="0" borderId="0"/>
    <xf numFmtId="0" fontId="27" fillId="0" borderId="0"/>
    <xf numFmtId="0" fontId="1" fillId="0" borderId="0"/>
    <xf numFmtId="0" fontId="27" fillId="0" borderId="0"/>
    <xf numFmtId="0" fontId="27" fillId="0" borderId="0"/>
    <xf numFmtId="0" fontId="1" fillId="0" borderId="0"/>
    <xf numFmtId="0" fontId="1" fillId="0" borderId="0"/>
    <xf numFmtId="0" fontId="1" fillId="0" borderId="0"/>
    <xf numFmtId="0" fontId="19" fillId="0" borderId="0"/>
    <xf numFmtId="9" fontId="3" fillId="0" borderId="0" applyFont="0" applyFill="0" applyBorder="0" applyAlignment="0" applyProtection="0"/>
    <xf numFmtId="9" fontId="1" fillId="0" borderId="0" applyFont="0" applyFill="0" applyBorder="0" applyAlignment="0" applyProtection="0"/>
  </cellStyleXfs>
  <cellXfs count="1546">
    <xf numFmtId="0" fontId="0" fillId="0" borderId="0" xfId="0"/>
    <xf numFmtId="0" fontId="0" fillId="0" borderId="0" xfId="0" applyAlignment="1">
      <alignment horizontal="center"/>
    </xf>
    <xf numFmtId="0" fontId="6" fillId="0" borderId="0" xfId="0" applyFont="1"/>
    <xf numFmtId="0" fontId="0" fillId="0" borderId="0" xfId="0" applyAlignment="1">
      <alignment wrapText="1"/>
    </xf>
    <xf numFmtId="0" fontId="6" fillId="0" borderId="0" xfId="0" applyFont="1" applyAlignment="1">
      <alignment wrapText="1"/>
    </xf>
    <xf numFmtId="0" fontId="0" fillId="0" borderId="0" xfId="0" applyFill="1"/>
    <xf numFmtId="0" fontId="0" fillId="0" borderId="0" xfId="0" applyFill="1" applyAlignment="1">
      <alignment horizontal="center"/>
    </xf>
    <xf numFmtId="0" fontId="0" fillId="0" borderId="0" xfId="0" applyBorder="1"/>
    <xf numFmtId="0" fontId="6" fillId="0" borderId="0" xfId="0" applyFont="1" applyFill="1"/>
    <xf numFmtId="0" fontId="6" fillId="0" borderId="0" xfId="0" applyFont="1" applyFill="1" applyBorder="1" applyAlignment="1">
      <alignment horizontal="center"/>
    </xf>
    <xf numFmtId="0" fontId="6" fillId="0" borderId="1" xfId="0" applyFont="1" applyFill="1" applyBorder="1" applyAlignment="1">
      <alignment wrapText="1"/>
    </xf>
    <xf numFmtId="0" fontId="6" fillId="0" borderId="1" xfId="0" applyFont="1" applyFill="1" applyBorder="1"/>
    <xf numFmtId="0" fontId="6" fillId="0" borderId="0" xfId="0" applyFont="1" applyFill="1" applyAlignment="1">
      <alignment horizontal="center"/>
    </xf>
    <xf numFmtId="0" fontId="0" fillId="2" borderId="0" xfId="0" applyFill="1"/>
    <xf numFmtId="0" fontId="0" fillId="3" borderId="0" xfId="0" applyFill="1"/>
    <xf numFmtId="0" fontId="9" fillId="0" borderId="0" xfId="0" applyFont="1" applyFill="1"/>
    <xf numFmtId="0" fontId="0" fillId="4" borderId="0" xfId="0" applyFill="1"/>
    <xf numFmtId="14" fontId="0" fillId="0" borderId="0" xfId="0" applyNumberFormat="1"/>
    <xf numFmtId="0" fontId="6" fillId="0" borderId="2" xfId="0" applyFont="1" applyFill="1" applyBorder="1" applyAlignment="1">
      <alignment wrapText="1"/>
    </xf>
    <xf numFmtId="0" fontId="18" fillId="0" borderId="0" xfId="0" applyFont="1" applyFill="1"/>
    <xf numFmtId="0" fontId="18" fillId="0" borderId="0" xfId="11" applyFont="1" applyFill="1"/>
    <xf numFmtId="0" fontId="18" fillId="0" borderId="3" xfId="0" applyFont="1" applyFill="1" applyBorder="1"/>
    <xf numFmtId="0" fontId="18" fillId="5" borderId="3" xfId="0" applyFont="1" applyFill="1" applyBorder="1"/>
    <xf numFmtId="0" fontId="0" fillId="6" borderId="0" xfId="0" applyFill="1"/>
    <xf numFmtId="0" fontId="0" fillId="7" borderId="0" xfId="0" applyFill="1" applyProtection="1"/>
    <xf numFmtId="0" fontId="0" fillId="0" borderId="0" xfId="0" applyProtection="1"/>
    <xf numFmtId="0" fontId="0" fillId="0" borderId="0" xfId="0" applyAlignment="1" applyProtection="1"/>
    <xf numFmtId="0" fontId="0" fillId="2" borderId="0" xfId="0" applyFill="1" applyProtection="1"/>
    <xf numFmtId="0" fontId="6" fillId="8" borderId="0" xfId="0" applyFont="1" applyFill="1" applyProtection="1"/>
    <xf numFmtId="0" fontId="0" fillId="3" borderId="0" xfId="0" applyFill="1" applyProtection="1"/>
    <xf numFmtId="0" fontId="0" fillId="0" borderId="0" xfId="0" applyFill="1" applyProtection="1"/>
    <xf numFmtId="0" fontId="4" fillId="2" borderId="0" xfId="0" applyFont="1" applyFill="1" applyProtection="1"/>
    <xf numFmtId="0" fontId="4" fillId="3" borderId="0" xfId="0" applyFont="1" applyFill="1" applyProtection="1"/>
    <xf numFmtId="0" fontId="16" fillId="2" borderId="0" xfId="0" applyFont="1" applyFill="1" applyProtection="1"/>
    <xf numFmtId="0" fontId="0" fillId="7" borderId="0" xfId="0" applyFill="1" applyAlignment="1" applyProtection="1">
      <alignment horizontal="center"/>
    </xf>
    <xf numFmtId="0" fontId="0" fillId="0" borderId="0" xfId="0" applyFill="1" applyAlignment="1" applyProtection="1">
      <alignment horizontal="center"/>
    </xf>
    <xf numFmtId="0" fontId="0" fillId="0" borderId="0" xfId="0" applyAlignment="1" applyProtection="1">
      <alignment horizontal="center"/>
    </xf>
    <xf numFmtId="0" fontId="8" fillId="0" borderId="0" xfId="0" applyFont="1" applyFill="1" applyAlignment="1" applyProtection="1">
      <alignment horizontal="center"/>
    </xf>
    <xf numFmtId="0" fontId="0" fillId="2" borderId="0" xfId="0" applyFill="1" applyBorder="1" applyAlignment="1" applyProtection="1"/>
    <xf numFmtId="0" fontId="4" fillId="2" borderId="0" xfId="0" applyFont="1" applyFill="1" applyAlignment="1" applyProtection="1">
      <alignment wrapText="1"/>
    </xf>
    <xf numFmtId="0" fontId="4" fillId="3" borderId="0" xfId="0" applyFont="1" applyFill="1" applyAlignment="1" applyProtection="1">
      <alignment wrapText="1"/>
    </xf>
    <xf numFmtId="0" fontId="4" fillId="0" borderId="0" xfId="0" applyFont="1" applyAlignment="1" applyProtection="1">
      <alignment wrapText="1"/>
    </xf>
    <xf numFmtId="0" fontId="6" fillId="8" borderId="4" xfId="0" applyFont="1" applyFill="1" applyBorder="1" applyAlignment="1" applyProtection="1">
      <alignment wrapText="1"/>
    </xf>
    <xf numFmtId="0" fontId="6" fillId="8" borderId="4" xfId="0" applyFont="1" applyFill="1" applyBorder="1" applyProtection="1"/>
    <xf numFmtId="0" fontId="0" fillId="0" borderId="0" xfId="0" applyAlignment="1" applyProtection="1">
      <alignment wrapText="1"/>
    </xf>
    <xf numFmtId="0" fontId="16" fillId="2" borderId="0" xfId="0" applyFont="1" applyFill="1" applyAlignment="1" applyProtection="1">
      <alignment horizontal="center"/>
    </xf>
    <xf numFmtId="0" fontId="17" fillId="2" borderId="0" xfId="0" applyFont="1" applyFill="1" applyProtection="1"/>
    <xf numFmtId="0" fontId="4" fillId="3" borderId="0" xfId="0" applyNumberFormat="1" applyFont="1" applyFill="1" applyProtection="1"/>
    <xf numFmtId="0" fontId="0" fillId="0" borderId="5" xfId="0" applyBorder="1" applyProtection="1"/>
    <xf numFmtId="0" fontId="0" fillId="0" borderId="6" xfId="0" applyBorder="1" applyProtection="1"/>
    <xf numFmtId="0" fontId="0" fillId="0" borderId="7" xfId="0" applyBorder="1" applyProtection="1"/>
    <xf numFmtId="10" fontId="0" fillId="0" borderId="0" xfId="0" applyNumberFormat="1"/>
    <xf numFmtId="0" fontId="6" fillId="8" borderId="8" xfId="0" applyFont="1" applyFill="1" applyBorder="1" applyAlignment="1" applyProtection="1">
      <alignment horizontal="center" wrapText="1"/>
    </xf>
    <xf numFmtId="167" fontId="6" fillId="0" borderId="9" xfId="0" applyNumberFormat="1" applyFont="1" applyFill="1" applyBorder="1" applyProtection="1">
      <protection locked="0"/>
    </xf>
    <xf numFmtId="167" fontId="6" fillId="0" borderId="10" xfId="0" applyNumberFormat="1" applyFont="1" applyFill="1" applyBorder="1" applyProtection="1">
      <protection locked="0"/>
    </xf>
    <xf numFmtId="0" fontId="24" fillId="0" borderId="0" xfId="0" applyFont="1" applyProtection="1"/>
    <xf numFmtId="0" fontId="21" fillId="0" borderId="0" xfId="0" applyFont="1" applyAlignment="1">
      <alignment horizontal="center"/>
    </xf>
    <xf numFmtId="0" fontId="18" fillId="5" borderId="0" xfId="10" applyFont="1" applyFill="1"/>
    <xf numFmtId="0" fontId="1" fillId="0" borderId="0" xfId="10"/>
    <xf numFmtId="0" fontId="1" fillId="0" borderId="3" xfId="10" applyBorder="1"/>
    <xf numFmtId="9" fontId="1" fillId="0" borderId="3" xfId="10" applyNumberFormat="1" applyBorder="1"/>
    <xf numFmtId="0" fontId="1" fillId="5" borderId="0" xfId="10" applyFill="1"/>
    <xf numFmtId="167" fontId="6" fillId="0" borderId="11" xfId="0" applyNumberFormat="1" applyFont="1" applyFill="1" applyBorder="1" applyProtection="1">
      <protection locked="0"/>
    </xf>
    <xf numFmtId="167" fontId="6" fillId="0" borderId="8" xfId="0" applyNumberFormat="1" applyFont="1" applyFill="1" applyBorder="1" applyProtection="1">
      <protection locked="0"/>
    </xf>
    <xf numFmtId="167" fontId="6" fillId="0" borderId="0" xfId="0" applyNumberFormat="1" applyFont="1" applyFill="1" applyProtection="1">
      <protection locked="0"/>
    </xf>
    <xf numFmtId="167" fontId="6" fillId="0" borderId="9" xfId="0" applyNumberFormat="1" applyFont="1" applyFill="1" applyBorder="1" applyAlignment="1" applyProtection="1">
      <protection locked="0"/>
    </xf>
    <xf numFmtId="167" fontId="6" fillId="0" borderId="10" xfId="0" applyNumberFormat="1" applyFont="1" applyFill="1" applyBorder="1" applyAlignment="1" applyProtection="1">
      <protection locked="0"/>
    </xf>
    <xf numFmtId="2" fontId="6" fillId="9" borderId="9" xfId="0" applyNumberFormat="1" applyFont="1" applyFill="1" applyBorder="1" applyAlignment="1" applyProtection="1"/>
    <xf numFmtId="2" fontId="7" fillId="9" borderId="10" xfId="0" applyNumberFormat="1" applyFont="1" applyFill="1" applyBorder="1" applyAlignment="1" applyProtection="1"/>
    <xf numFmtId="2" fontId="6" fillId="9" borderId="12" xfId="0" applyNumberFormat="1" applyFont="1" applyFill="1" applyBorder="1" applyProtection="1"/>
    <xf numFmtId="0" fontId="1" fillId="0" borderId="3" xfId="10" applyFont="1" applyBorder="1"/>
    <xf numFmtId="0" fontId="0" fillId="0" borderId="3" xfId="0" applyBorder="1"/>
    <xf numFmtId="0" fontId="6" fillId="0" borderId="13" xfId="0" applyFont="1" applyFill="1" applyBorder="1" applyAlignment="1">
      <alignment wrapText="1"/>
    </xf>
    <xf numFmtId="0" fontId="0" fillId="0" borderId="14" xfId="0" applyBorder="1"/>
    <xf numFmtId="9" fontId="0" fillId="0" borderId="3" xfId="0" applyNumberFormat="1" applyBorder="1" applyAlignment="1">
      <alignment horizontal="left"/>
    </xf>
    <xf numFmtId="0" fontId="26" fillId="5" borderId="0" xfId="10" applyFont="1" applyFill="1"/>
    <xf numFmtId="0" fontId="18" fillId="0" borderId="3" xfId="0" applyFont="1" applyFill="1" applyBorder="1" applyAlignment="1">
      <alignment wrapText="1"/>
    </xf>
    <xf numFmtId="0" fontId="1" fillId="0" borderId="3" xfId="10" applyFont="1" applyBorder="1" applyAlignment="1">
      <alignment wrapText="1"/>
    </xf>
    <xf numFmtId="0" fontId="1" fillId="0" borderId="0" xfId="10" applyFont="1" applyBorder="1"/>
    <xf numFmtId="0" fontId="0" fillId="0" borderId="0" xfId="0" applyFill="1" applyBorder="1"/>
    <xf numFmtId="0" fontId="4" fillId="0" borderId="0" xfId="0" applyFont="1" applyFill="1" applyBorder="1"/>
    <xf numFmtId="0" fontId="0" fillId="0" borderId="0" xfId="0" applyBorder="1" applyProtection="1"/>
    <xf numFmtId="0" fontId="0" fillId="0" borderId="0" xfId="0" applyFill="1" applyBorder="1" applyProtection="1"/>
    <xf numFmtId="0" fontId="0" fillId="7" borderId="15" xfId="0" applyFill="1" applyBorder="1" applyProtection="1"/>
    <xf numFmtId="0" fontId="0" fillId="7" borderId="16" xfId="0" applyFill="1" applyBorder="1" applyProtection="1"/>
    <xf numFmtId="0" fontId="0" fillId="7" borderId="17" xfId="0" applyFill="1" applyBorder="1" applyProtection="1"/>
    <xf numFmtId="0" fontId="6" fillId="0" borderId="16" xfId="0" applyFont="1" applyFill="1" applyBorder="1" applyProtection="1"/>
    <xf numFmtId="0" fontId="7" fillId="0" borderId="16" xfId="0" applyFont="1" applyFill="1" applyBorder="1" applyProtection="1"/>
    <xf numFmtId="0" fontId="6" fillId="0" borderId="18" xfId="0" applyFont="1" applyFill="1" applyBorder="1" applyProtection="1"/>
    <xf numFmtId="0" fontId="6" fillId="0" borderId="8" xfId="0" applyFont="1" applyFill="1" applyBorder="1" applyProtection="1"/>
    <xf numFmtId="0" fontId="6" fillId="0" borderId="0" xfId="0" applyFont="1" applyFill="1" applyBorder="1" applyProtection="1"/>
    <xf numFmtId="0" fontId="7" fillId="0" borderId="0" xfId="0" applyFont="1" applyFill="1" applyBorder="1" applyProtection="1"/>
    <xf numFmtId="0" fontId="6" fillId="0" borderId="18" xfId="0" applyFont="1" applyFill="1" applyBorder="1" applyAlignment="1">
      <alignment horizontal="center"/>
    </xf>
    <xf numFmtId="0" fontId="6" fillId="0" borderId="0" xfId="0" applyFont="1" applyFill="1" applyProtection="1"/>
    <xf numFmtId="0" fontId="6" fillId="0" borderId="1" xfId="0" applyFont="1" applyFill="1" applyBorder="1" applyAlignment="1" applyProtection="1">
      <alignment wrapText="1"/>
    </xf>
    <xf numFmtId="0" fontId="6" fillId="0" borderId="0" xfId="0" applyFont="1" applyFill="1" applyBorder="1" applyAlignment="1" applyProtection="1">
      <alignment horizontal="center"/>
    </xf>
    <xf numFmtId="0" fontId="6" fillId="0" borderId="19" xfId="0" applyFont="1" applyFill="1" applyBorder="1" applyAlignment="1" applyProtection="1">
      <alignment horizontal="center"/>
    </xf>
    <xf numFmtId="9" fontId="6" fillId="10" borderId="0" xfId="13" applyFont="1" applyFill="1" applyProtection="1"/>
    <xf numFmtId="0" fontId="6" fillId="10" borderId="0" xfId="0" applyFont="1" applyFill="1" applyBorder="1"/>
    <xf numFmtId="0" fontId="22" fillId="0" borderId="1" xfId="0" applyFont="1" applyFill="1" applyBorder="1" applyAlignment="1" applyProtection="1">
      <alignment wrapText="1"/>
    </xf>
    <xf numFmtId="9" fontId="6" fillId="0" borderId="0" xfId="0" applyNumberFormat="1" applyFont="1" applyFill="1" applyProtection="1"/>
    <xf numFmtId="0" fontId="6" fillId="0" borderId="18" xfId="0" applyFont="1" applyFill="1" applyBorder="1" applyAlignment="1" applyProtection="1">
      <alignment horizontal="center"/>
    </xf>
    <xf numFmtId="0" fontId="6" fillId="0" borderId="20" xfId="0" applyFont="1" applyFill="1" applyBorder="1" applyAlignment="1" applyProtection="1">
      <alignment wrapText="1"/>
    </xf>
    <xf numFmtId="0" fontId="6" fillId="0" borderId="8" xfId="0" applyFont="1" applyFill="1" applyBorder="1" applyAlignment="1" applyProtection="1">
      <alignment horizontal="center"/>
    </xf>
    <xf numFmtId="0" fontId="6" fillId="0" borderId="13" xfId="0" applyFont="1" applyFill="1" applyBorder="1" applyAlignment="1" applyProtection="1">
      <alignment wrapText="1"/>
    </xf>
    <xf numFmtId="9" fontId="6" fillId="0" borderId="8" xfId="0" applyNumberFormat="1" applyFont="1" applyFill="1" applyBorder="1" applyProtection="1"/>
    <xf numFmtId="0" fontId="6" fillId="0" borderId="11" xfId="0" applyFont="1" applyFill="1" applyBorder="1" applyAlignment="1" applyProtection="1">
      <alignment horizontal="center"/>
    </xf>
    <xf numFmtId="0" fontId="6" fillId="0" borderId="21" xfId="0" applyFont="1" applyFill="1" applyBorder="1" applyAlignment="1" applyProtection="1">
      <alignment wrapText="1"/>
    </xf>
    <xf numFmtId="0" fontId="6" fillId="0" borderId="22" xfId="0" applyFont="1" applyFill="1" applyBorder="1" applyAlignment="1" applyProtection="1">
      <alignment horizontal="center"/>
    </xf>
    <xf numFmtId="0" fontId="6" fillId="0" borderId="23" xfId="0" applyFont="1" applyFill="1" applyBorder="1" applyAlignment="1" applyProtection="1">
      <alignment wrapText="1"/>
    </xf>
    <xf numFmtId="0" fontId="6" fillId="0" borderId="24" xfId="0" applyFont="1" applyFill="1" applyBorder="1" applyAlignment="1" applyProtection="1">
      <alignment horizontal="center"/>
    </xf>
    <xf numFmtId="0" fontId="22" fillId="0" borderId="24" xfId="0" applyFont="1" applyFill="1" applyBorder="1" applyAlignment="1" applyProtection="1">
      <alignment wrapText="1"/>
    </xf>
    <xf numFmtId="0" fontId="6" fillId="0" borderId="25" xfId="0" applyFont="1" applyFill="1" applyBorder="1" applyAlignment="1" applyProtection="1">
      <alignment horizontal="center"/>
    </xf>
    <xf numFmtId="0" fontId="6" fillId="0" borderId="25" xfId="0" applyFont="1" applyFill="1" applyBorder="1" applyAlignment="1" applyProtection="1">
      <alignment wrapText="1"/>
    </xf>
    <xf numFmtId="0" fontId="6" fillId="0" borderId="26" xfId="0" applyFont="1" applyFill="1" applyBorder="1" applyAlignment="1" applyProtection="1">
      <alignment horizontal="center"/>
    </xf>
    <xf numFmtId="0" fontId="22" fillId="0" borderId="21" xfId="0" applyFont="1" applyFill="1" applyBorder="1" applyAlignment="1" applyProtection="1">
      <alignment wrapText="1"/>
    </xf>
    <xf numFmtId="0" fontId="6" fillId="0" borderId="2" xfId="0" applyFont="1" applyFill="1" applyBorder="1" applyAlignment="1" applyProtection="1">
      <alignment wrapText="1"/>
    </xf>
    <xf numFmtId="0" fontId="7" fillId="0" borderId="0" xfId="0" applyFont="1" applyFill="1" applyBorder="1" applyAlignment="1" applyProtection="1">
      <alignment wrapText="1"/>
    </xf>
    <xf numFmtId="0" fontId="0" fillId="0" borderId="0" xfId="0" applyFill="1" applyAlignment="1">
      <alignment wrapText="1"/>
    </xf>
    <xf numFmtId="0" fontId="6" fillId="8" borderId="27" xfId="0" applyFont="1" applyFill="1" applyBorder="1" applyProtection="1"/>
    <xf numFmtId="0" fontId="6" fillId="10" borderId="23" xfId="0" applyFont="1" applyFill="1" applyBorder="1" applyProtection="1"/>
    <xf numFmtId="0" fontId="6" fillId="8" borderId="28" xfId="0" applyFont="1" applyFill="1" applyBorder="1" applyAlignment="1" applyProtection="1">
      <alignment horizontal="center"/>
    </xf>
    <xf numFmtId="0" fontId="24" fillId="0" borderId="0" xfId="0" applyFont="1" applyBorder="1" applyProtection="1"/>
    <xf numFmtId="0" fontId="32" fillId="7" borderId="2" xfId="0" applyFont="1" applyFill="1" applyBorder="1" applyAlignment="1" applyProtection="1">
      <alignment wrapText="1"/>
    </xf>
    <xf numFmtId="0" fontId="32" fillId="7" borderId="2" xfId="0" applyFont="1" applyFill="1" applyBorder="1" applyAlignment="1" applyProtection="1">
      <alignment horizontal="center" wrapText="1"/>
    </xf>
    <xf numFmtId="0" fontId="6" fillId="10" borderId="0" xfId="0" applyFont="1" applyFill="1" applyBorder="1" applyProtection="1"/>
    <xf numFmtId="9" fontId="6" fillId="0" borderId="29" xfId="0" applyNumberFormat="1" applyFont="1" applyFill="1" applyBorder="1" applyProtection="1"/>
    <xf numFmtId="0" fontId="6" fillId="0" borderId="30" xfId="0" applyFont="1" applyFill="1" applyBorder="1" applyProtection="1"/>
    <xf numFmtId="0" fontId="6" fillId="0" borderId="31" xfId="0" applyFont="1" applyFill="1" applyBorder="1" applyProtection="1"/>
    <xf numFmtId="0" fontId="6" fillId="0" borderId="32" xfId="0" applyFont="1" applyFill="1" applyBorder="1" applyProtection="1"/>
    <xf numFmtId="0" fontId="25" fillId="11" borderId="0" xfId="0" applyFont="1" applyFill="1" applyBorder="1" applyAlignment="1" applyProtection="1">
      <alignment horizontal="center"/>
    </xf>
    <xf numFmtId="0" fontId="25" fillId="11" borderId="0" xfId="0" applyFont="1" applyFill="1" applyBorder="1" applyAlignment="1" applyProtection="1">
      <alignment horizontal="center" vertical="top"/>
    </xf>
    <xf numFmtId="49" fontId="0" fillId="11" borderId="0" xfId="0" applyNumberFormat="1" applyFill="1" applyBorder="1" applyAlignment="1" applyProtection="1">
      <alignment horizontal="center"/>
    </xf>
    <xf numFmtId="165" fontId="0" fillId="11" borderId="0" xfId="0" applyNumberFormat="1" applyFill="1" applyBorder="1" applyAlignment="1" applyProtection="1">
      <alignment horizontal="center"/>
    </xf>
    <xf numFmtId="0" fontId="6" fillId="10" borderId="33" xfId="0" applyFont="1" applyFill="1" applyBorder="1" applyProtection="1"/>
    <xf numFmtId="0" fontId="6" fillId="0" borderId="34" xfId="0" applyFont="1" applyFill="1" applyBorder="1" applyProtection="1"/>
    <xf numFmtId="0" fontId="6" fillId="0" borderId="35" xfId="0" applyFont="1" applyFill="1" applyBorder="1" applyProtection="1"/>
    <xf numFmtId="0" fontId="6" fillId="0" borderId="36" xfId="0" applyFont="1" applyFill="1" applyBorder="1" applyProtection="1"/>
    <xf numFmtId="0" fontId="6" fillId="0" borderId="37" xfId="0" applyFont="1" applyFill="1" applyBorder="1" applyProtection="1"/>
    <xf numFmtId="0" fontId="6" fillId="0" borderId="38" xfId="0" applyFont="1" applyFill="1" applyBorder="1" applyAlignment="1" applyProtection="1">
      <alignment horizontal="center"/>
    </xf>
    <xf numFmtId="0" fontId="6" fillId="0" borderId="39" xfId="0" applyFont="1" applyFill="1" applyBorder="1" applyAlignment="1" applyProtection="1">
      <alignment horizontal="center"/>
    </xf>
    <xf numFmtId="0" fontId="6" fillId="0" borderId="40" xfId="0" applyFont="1" applyFill="1" applyBorder="1" applyAlignment="1" applyProtection="1">
      <alignment horizontal="center"/>
    </xf>
    <xf numFmtId="0" fontId="6" fillId="0" borderId="27" xfId="0" applyFont="1" applyFill="1" applyBorder="1" applyAlignment="1" applyProtection="1">
      <alignment horizontal="center"/>
    </xf>
    <xf numFmtId="0" fontId="6" fillId="0" borderId="41" xfId="0" applyFont="1" applyFill="1" applyBorder="1" applyAlignment="1" applyProtection="1">
      <alignment horizontal="center"/>
    </xf>
    <xf numFmtId="0" fontId="6" fillId="0" borderId="42" xfId="0" applyFont="1" applyFill="1" applyBorder="1" applyAlignment="1" applyProtection="1">
      <alignment horizontal="center"/>
    </xf>
    <xf numFmtId="0" fontId="6" fillId="8" borderId="40" xfId="0" applyFont="1" applyFill="1" applyBorder="1" applyAlignment="1" applyProtection="1">
      <alignment horizontal="center"/>
    </xf>
    <xf numFmtId="0" fontId="6" fillId="8" borderId="0" xfId="0" applyFont="1" applyFill="1" applyBorder="1" applyAlignment="1" applyProtection="1">
      <alignment horizontal="center"/>
    </xf>
    <xf numFmtId="0" fontId="6" fillId="8" borderId="0" xfId="0" applyFont="1" applyFill="1" applyBorder="1" applyProtection="1"/>
    <xf numFmtId="0" fontId="11" fillId="0" borderId="0" xfId="0" applyFont="1" applyFill="1" applyAlignment="1" applyProtection="1">
      <alignment horizontal="center"/>
    </xf>
    <xf numFmtId="0" fontId="0" fillId="7" borderId="43" xfId="0" applyFill="1" applyBorder="1" applyAlignment="1" applyProtection="1">
      <alignment horizontal="center"/>
    </xf>
    <xf numFmtId="0" fontId="38" fillId="7" borderId="44" xfId="3" applyFont="1" applyFill="1" applyBorder="1" applyAlignment="1">
      <alignment horizontal="center"/>
    </xf>
    <xf numFmtId="0" fontId="41" fillId="0" borderId="45" xfId="0" applyFont="1" applyBorder="1" applyAlignment="1">
      <alignment horizontal="center"/>
    </xf>
    <xf numFmtId="0" fontId="32" fillId="7" borderId="0" xfId="0" applyFont="1" applyFill="1" applyBorder="1" applyAlignment="1" applyProtection="1">
      <alignment horizontal="center" wrapText="1"/>
    </xf>
    <xf numFmtId="0" fontId="32" fillId="7" borderId="46" xfId="0" applyFont="1" applyFill="1" applyBorder="1" applyAlignment="1" applyProtection="1">
      <alignment horizontal="center" wrapText="1"/>
    </xf>
    <xf numFmtId="0" fontId="41" fillId="0" borderId="45" xfId="0" applyFont="1" applyBorder="1" applyAlignment="1" applyProtection="1">
      <alignment horizontal="center"/>
    </xf>
    <xf numFmtId="0" fontId="32" fillId="7" borderId="47" xfId="0" applyFont="1" applyFill="1" applyBorder="1" applyAlignment="1" applyProtection="1">
      <alignment horizontal="center" wrapText="1"/>
    </xf>
    <xf numFmtId="0" fontId="32" fillId="7" borderId="23" xfId="0" applyFont="1" applyFill="1" applyBorder="1" applyAlignment="1" applyProtection="1">
      <alignment horizontal="center" wrapText="1"/>
    </xf>
    <xf numFmtId="0" fontId="41" fillId="0" borderId="45" xfId="0" applyFont="1" applyFill="1" applyBorder="1" applyAlignment="1">
      <alignment horizontal="center"/>
    </xf>
    <xf numFmtId="0" fontId="39" fillId="12" borderId="3" xfId="0" applyFont="1" applyFill="1" applyBorder="1" applyAlignment="1">
      <alignment horizontal="center"/>
    </xf>
    <xf numFmtId="0" fontId="0" fillId="5" borderId="0" xfId="0" applyFill="1"/>
    <xf numFmtId="2" fontId="0" fillId="0" borderId="0" xfId="0" applyNumberFormat="1"/>
    <xf numFmtId="0" fontId="6" fillId="0" borderId="3" xfId="0" applyFont="1" applyFill="1" applyBorder="1" applyAlignment="1">
      <alignment wrapText="1"/>
    </xf>
    <xf numFmtId="167" fontId="6" fillId="0" borderId="3" xfId="0" applyNumberFormat="1" applyFont="1" applyFill="1" applyBorder="1" applyProtection="1">
      <protection locked="0"/>
    </xf>
    <xf numFmtId="0" fontId="52" fillId="0" borderId="48" xfId="0" applyFont="1" applyBorder="1" applyAlignment="1">
      <alignment horizontal="right"/>
    </xf>
    <xf numFmtId="0" fontId="0" fillId="0" borderId="49" xfId="0" applyBorder="1" applyAlignment="1">
      <alignment horizontal="right"/>
    </xf>
    <xf numFmtId="0" fontId="0" fillId="0" borderId="50" xfId="0" applyBorder="1" applyAlignment="1">
      <alignment wrapText="1"/>
    </xf>
    <xf numFmtId="0" fontId="52" fillId="0" borderId="49" xfId="0" applyFont="1" applyBorder="1" applyAlignment="1">
      <alignment horizontal="right"/>
    </xf>
    <xf numFmtId="0" fontId="52" fillId="0" borderId="50" xfId="0" applyFont="1" applyBorder="1" applyAlignment="1">
      <alignment wrapText="1"/>
    </xf>
    <xf numFmtId="0" fontId="52" fillId="0" borderId="51" xfId="0" applyFont="1" applyBorder="1" applyAlignment="1">
      <alignment horizontal="right"/>
    </xf>
    <xf numFmtId="0" fontId="0" fillId="8" borderId="45" xfId="0" applyFill="1" applyBorder="1" applyAlignment="1">
      <alignment horizontal="center" wrapText="1"/>
    </xf>
    <xf numFmtId="10" fontId="6" fillId="9" borderId="52" xfId="0" applyNumberFormat="1" applyFont="1" applyFill="1" applyBorder="1"/>
    <xf numFmtId="10" fontId="6" fillId="9" borderId="53" xfId="0" applyNumberFormat="1" applyFont="1" applyFill="1" applyBorder="1"/>
    <xf numFmtId="10" fontId="6" fillId="9" borderId="54" xfId="0" applyNumberFormat="1" applyFont="1" applyFill="1" applyBorder="1"/>
    <xf numFmtId="0" fontId="52" fillId="0" borderId="55" xfId="0" applyFont="1" applyBorder="1" applyAlignment="1">
      <alignment horizontal="right"/>
    </xf>
    <xf numFmtId="0" fontId="6" fillId="10" borderId="56" xfId="0" applyFont="1" applyFill="1" applyBorder="1" applyProtection="1"/>
    <xf numFmtId="0" fontId="6" fillId="10" borderId="57" xfId="0" applyFont="1" applyFill="1" applyBorder="1" applyProtection="1"/>
    <xf numFmtId="0" fontId="6" fillId="10" borderId="58" xfId="0" applyFont="1" applyFill="1" applyBorder="1" applyProtection="1"/>
    <xf numFmtId="0" fontId="6" fillId="10" borderId="59" xfId="0" applyFont="1" applyFill="1" applyBorder="1" applyProtection="1"/>
    <xf numFmtId="0" fontId="0" fillId="0" borderId="55" xfId="0" applyBorder="1" applyAlignment="1">
      <alignment horizontal="right"/>
    </xf>
    <xf numFmtId="0" fontId="52" fillId="0" borderId="60" xfId="0" applyFont="1" applyBorder="1" applyAlignment="1">
      <alignment horizontal="right"/>
    </xf>
    <xf numFmtId="49" fontId="1" fillId="0" borderId="0" xfId="0" applyNumberFormat="1" applyFont="1" applyFill="1" applyBorder="1" applyAlignment="1">
      <alignment horizontal="center"/>
    </xf>
    <xf numFmtId="0" fontId="6" fillId="0" borderId="61" xfId="0" applyFont="1" applyFill="1" applyBorder="1" applyProtection="1"/>
    <xf numFmtId="0" fontId="6" fillId="0" borderId="62" xfId="0" applyFont="1" applyFill="1" applyBorder="1" applyProtection="1"/>
    <xf numFmtId="0" fontId="0" fillId="13" borderId="59" xfId="0" applyFill="1" applyBorder="1"/>
    <xf numFmtId="0" fontId="0" fillId="13" borderId="63" xfId="0" applyFill="1" applyBorder="1"/>
    <xf numFmtId="0" fontId="52" fillId="0" borderId="64" xfId="0" applyFont="1" applyBorder="1" applyAlignment="1">
      <alignment horizontal="center" vertical="top" wrapText="1"/>
    </xf>
    <xf numFmtId="0" fontId="0" fillId="8" borderId="17" xfId="0" applyFill="1" applyBorder="1" applyAlignment="1">
      <alignment horizontal="center" wrapText="1"/>
    </xf>
    <xf numFmtId="0" fontId="0" fillId="8" borderId="15" xfId="0" applyFill="1" applyBorder="1" applyAlignment="1">
      <alignment horizontal="center" wrapText="1"/>
    </xf>
    <xf numFmtId="0" fontId="0" fillId="8" borderId="64" xfId="0" applyFill="1" applyBorder="1" applyAlignment="1">
      <alignment horizontal="center" wrapText="1"/>
    </xf>
    <xf numFmtId="0" fontId="0" fillId="8" borderId="65" xfId="0" applyFill="1" applyBorder="1" applyAlignment="1">
      <alignment horizontal="center" wrapText="1"/>
    </xf>
    <xf numFmtId="2" fontId="6" fillId="9" borderId="3" xfId="0" applyNumberFormat="1" applyFont="1" applyFill="1" applyBorder="1"/>
    <xf numFmtId="2" fontId="6" fillId="9" borderId="66" xfId="0" applyNumberFormat="1" applyFont="1" applyFill="1" applyBorder="1"/>
    <xf numFmtId="0" fontId="1" fillId="0" borderId="0" xfId="0" applyFont="1" applyFill="1" applyBorder="1" applyAlignment="1"/>
    <xf numFmtId="0" fontId="32" fillId="7" borderId="0" xfId="0" applyFont="1" applyFill="1" applyBorder="1" applyAlignment="1" applyProtection="1">
      <alignment wrapText="1"/>
    </xf>
    <xf numFmtId="0" fontId="0" fillId="14" borderId="67" xfId="0" applyFill="1" applyBorder="1"/>
    <xf numFmtId="0" fontId="0" fillId="14" borderId="50" xfId="0" applyFill="1" applyBorder="1"/>
    <xf numFmtId="167" fontId="0" fillId="0" borderId="68" xfId="0" applyNumberFormat="1" applyBorder="1" applyProtection="1">
      <protection locked="0"/>
    </xf>
    <xf numFmtId="167" fontId="0" fillId="0" borderId="3" xfId="0" applyNumberFormat="1" applyBorder="1" applyProtection="1">
      <protection locked="0"/>
    </xf>
    <xf numFmtId="10" fontId="6" fillId="9" borderId="3" xfId="0" applyNumberFormat="1" applyFont="1" applyFill="1" applyBorder="1"/>
    <xf numFmtId="2" fontId="7" fillId="9" borderId="3" xfId="0" applyNumberFormat="1" applyFont="1" applyFill="1" applyBorder="1"/>
    <xf numFmtId="0" fontId="1" fillId="0" borderId="0" xfId="0" applyNumberFormat="1" applyFont="1" applyFill="1" applyBorder="1" applyAlignment="1">
      <alignment horizontal="right"/>
    </xf>
    <xf numFmtId="2" fontId="0" fillId="0" borderId="68" xfId="0" applyNumberFormat="1" applyBorder="1" applyProtection="1">
      <protection locked="0"/>
    </xf>
    <xf numFmtId="166" fontId="1" fillId="9" borderId="3" xfId="0" applyNumberFormat="1" applyFont="1" applyFill="1" applyBorder="1" applyAlignment="1" applyProtection="1">
      <alignment horizontal="right"/>
    </xf>
    <xf numFmtId="166" fontId="0" fillId="9" borderId="3" xfId="0" applyNumberFormat="1" applyFill="1" applyBorder="1" applyProtection="1"/>
    <xf numFmtId="0" fontId="0" fillId="0" borderId="0" xfId="0" applyProtection="1">
      <protection locked="0"/>
    </xf>
    <xf numFmtId="0" fontId="57" fillId="0" borderId="69" xfId="0" applyFont="1" applyFill="1" applyBorder="1" applyAlignment="1">
      <alignment wrapText="1"/>
    </xf>
    <xf numFmtId="0" fontId="0" fillId="0" borderId="70" xfId="0" applyBorder="1" applyAlignment="1">
      <alignment wrapText="1"/>
    </xf>
    <xf numFmtId="0" fontId="52" fillId="0" borderId="70" xfId="0" applyFont="1" applyBorder="1" applyAlignment="1">
      <alignment wrapText="1"/>
    </xf>
    <xf numFmtId="0" fontId="0" fillId="0" borderId="71" xfId="0" applyBorder="1" applyAlignment="1">
      <alignment wrapText="1"/>
    </xf>
    <xf numFmtId="0" fontId="57" fillId="0" borderId="72" xfId="0" applyFont="1" applyFill="1" applyBorder="1" applyAlignment="1">
      <alignment wrapText="1"/>
    </xf>
    <xf numFmtId="0" fontId="6" fillId="10" borderId="69" xfId="0" applyFont="1" applyFill="1" applyBorder="1" applyProtection="1"/>
    <xf numFmtId="0" fontId="6" fillId="10" borderId="73" xfId="0" applyFont="1" applyFill="1" applyBorder="1" applyProtection="1"/>
    <xf numFmtId="0" fontId="6" fillId="10" borderId="74" xfId="0" applyFont="1" applyFill="1" applyBorder="1" applyProtection="1"/>
    <xf numFmtId="10" fontId="6" fillId="9" borderId="75" xfId="0" applyNumberFormat="1" applyFont="1" applyFill="1" applyBorder="1"/>
    <xf numFmtId="2" fontId="6" fillId="9" borderId="76" xfId="0" applyNumberFormat="1" applyFont="1" applyFill="1" applyBorder="1"/>
    <xf numFmtId="0" fontId="6" fillId="10" borderId="71" xfId="0" applyFont="1" applyFill="1" applyBorder="1" applyProtection="1"/>
    <xf numFmtId="0" fontId="6" fillId="10" borderId="72" xfId="0" applyFont="1" applyFill="1" applyBorder="1" applyProtection="1"/>
    <xf numFmtId="0" fontId="0" fillId="13" borderId="71" xfId="0" applyFill="1" applyBorder="1" applyAlignment="1">
      <alignment horizontal="center"/>
    </xf>
    <xf numFmtId="2" fontId="6" fillId="9" borderId="77" xfId="0" applyNumberFormat="1" applyFont="1" applyFill="1" applyBorder="1"/>
    <xf numFmtId="0" fontId="6" fillId="10" borderId="78" xfId="0" applyFont="1" applyFill="1" applyBorder="1" applyProtection="1"/>
    <xf numFmtId="0" fontId="6" fillId="10" borderId="79" xfId="0" applyFont="1" applyFill="1" applyBorder="1" applyProtection="1"/>
    <xf numFmtId="0" fontId="6" fillId="10" borderId="80" xfId="0" applyFont="1" applyFill="1" applyBorder="1" applyProtection="1"/>
    <xf numFmtId="0" fontId="6" fillId="0" borderId="3" xfId="0" applyFont="1" applyFill="1" applyBorder="1" applyAlignment="1">
      <alignment horizontal="center"/>
    </xf>
    <xf numFmtId="9" fontId="6" fillId="10" borderId="0" xfId="13" applyFont="1" applyFill="1" applyBorder="1" applyProtection="1"/>
    <xf numFmtId="9" fontId="6" fillId="9" borderId="3" xfId="13" applyFont="1" applyFill="1" applyBorder="1"/>
    <xf numFmtId="0" fontId="6" fillId="15" borderId="3" xfId="0" applyFont="1" applyFill="1" applyBorder="1"/>
    <xf numFmtId="0" fontId="32" fillId="7"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xf>
    <xf numFmtId="0" fontId="6" fillId="16" borderId="3" xfId="0" applyFont="1" applyFill="1" applyBorder="1" applyProtection="1">
      <protection locked="0"/>
    </xf>
    <xf numFmtId="0" fontId="6" fillId="11" borderId="0" xfId="0" applyFont="1" applyFill="1"/>
    <xf numFmtId="0" fontId="0" fillId="11" borderId="0" xfId="0" applyFill="1"/>
    <xf numFmtId="0" fontId="6" fillId="11" borderId="0" xfId="0" applyFont="1" applyFill="1" applyBorder="1"/>
    <xf numFmtId="0" fontId="7" fillId="0" borderId="3" xfId="0" applyFont="1" applyFill="1" applyBorder="1" applyAlignment="1">
      <alignment horizontal="center" vertical="center"/>
    </xf>
    <xf numFmtId="0" fontId="6" fillId="0" borderId="3" xfId="0" applyFont="1" applyFill="1" applyBorder="1" applyProtection="1"/>
    <xf numFmtId="0" fontId="4" fillId="0" borderId="0" xfId="0" applyFont="1" applyFill="1"/>
    <xf numFmtId="0" fontId="0" fillId="0" borderId="3" xfId="0" applyFill="1" applyBorder="1"/>
    <xf numFmtId="0" fontId="0" fillId="0" borderId="67" xfId="0" applyFill="1" applyBorder="1" applyAlignment="1">
      <alignment wrapText="1"/>
    </xf>
    <xf numFmtId="0" fontId="0" fillId="0" borderId="50" xfId="0" applyFill="1" applyBorder="1" applyAlignment="1"/>
    <xf numFmtId="0" fontId="4" fillId="0" borderId="14" xfId="0" applyFont="1" applyFill="1" applyBorder="1" applyAlignment="1"/>
    <xf numFmtId="0" fontId="6" fillId="11" borderId="0" xfId="0" applyFont="1" applyFill="1" applyBorder="1" applyAlignment="1">
      <alignment horizontal="center"/>
    </xf>
    <xf numFmtId="0" fontId="6" fillId="8" borderId="24" xfId="0" applyFont="1" applyFill="1" applyBorder="1" applyAlignment="1">
      <alignment horizontal="center"/>
    </xf>
    <xf numFmtId="0" fontId="6" fillId="8" borderId="9" xfId="0" applyFont="1" applyFill="1" applyBorder="1" applyAlignment="1">
      <alignment horizontal="center" wrapText="1"/>
    </xf>
    <xf numFmtId="0" fontId="6" fillId="8" borderId="9" xfId="0" applyFont="1" applyFill="1" applyBorder="1" applyAlignment="1">
      <alignment horizontal="center"/>
    </xf>
    <xf numFmtId="0" fontId="6" fillId="8" borderId="0" xfId="0" applyFont="1" applyFill="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wrapText="1"/>
    </xf>
    <xf numFmtId="10" fontId="6" fillId="0" borderId="3" xfId="0" applyNumberFormat="1" applyFont="1" applyBorder="1" applyAlignment="1">
      <alignment horizontal="center"/>
    </xf>
    <xf numFmtId="0" fontId="6" fillId="0" borderId="68" xfId="0" applyFont="1" applyFill="1" applyBorder="1" applyProtection="1"/>
    <xf numFmtId="0" fontId="6" fillId="0" borderId="81" xfId="0" applyFont="1" applyFill="1" applyBorder="1" applyProtection="1"/>
    <xf numFmtId="0" fontId="6" fillId="0" borderId="18" xfId="0" applyFont="1" applyFill="1" applyBorder="1" applyAlignment="1" applyProtection="1">
      <alignment horizontal="left" indent="1"/>
    </xf>
    <xf numFmtId="167" fontId="6" fillId="0" borderId="82" xfId="0" applyNumberFormat="1" applyFont="1" applyFill="1" applyBorder="1" applyProtection="1">
      <protection locked="0"/>
    </xf>
    <xf numFmtId="167" fontId="6" fillId="11" borderId="3" xfId="0" applyNumberFormat="1" applyFont="1" applyFill="1" applyBorder="1" applyProtection="1">
      <protection locked="0"/>
    </xf>
    <xf numFmtId="167" fontId="6" fillId="11" borderId="83" xfId="0" applyNumberFormat="1" applyFont="1" applyFill="1" applyBorder="1" applyProtection="1">
      <protection locked="0"/>
    </xf>
    <xf numFmtId="167" fontId="6" fillId="11" borderId="10" xfId="0" applyNumberFormat="1" applyFont="1" applyFill="1" applyBorder="1" applyProtection="1">
      <protection locked="0"/>
    </xf>
    <xf numFmtId="2" fontId="6" fillId="10" borderId="0" xfId="0" applyNumberFormat="1" applyFont="1" applyFill="1" applyBorder="1" applyProtection="1"/>
    <xf numFmtId="2" fontId="6" fillId="10" borderId="68" xfId="0" applyNumberFormat="1" applyFont="1" applyFill="1" applyBorder="1" applyProtection="1"/>
    <xf numFmtId="0" fontId="6" fillId="10" borderId="3" xfId="0" applyFont="1" applyFill="1" applyBorder="1"/>
    <xf numFmtId="0" fontId="6" fillId="10" borderId="59" xfId="0" applyFont="1" applyFill="1" applyBorder="1"/>
    <xf numFmtId="0" fontId="6" fillId="10" borderId="57" xfId="0" applyFont="1" applyFill="1" applyBorder="1"/>
    <xf numFmtId="0" fontId="6" fillId="10" borderId="3" xfId="0" applyFont="1" applyFill="1" applyBorder="1" applyProtection="1"/>
    <xf numFmtId="2" fontId="6" fillId="10" borderId="3" xfId="0" applyNumberFormat="1" applyFont="1" applyFill="1" applyBorder="1" applyProtection="1"/>
    <xf numFmtId="9" fontId="6" fillId="10" borderId="3" xfId="13" applyFont="1" applyFill="1" applyBorder="1" applyProtection="1"/>
    <xf numFmtId="0" fontId="6" fillId="15" borderId="3" xfId="0" applyFont="1" applyFill="1" applyBorder="1" applyProtection="1"/>
    <xf numFmtId="9" fontId="6" fillId="16" borderId="3" xfId="0" applyNumberFormat="1" applyFont="1" applyFill="1" applyBorder="1" applyProtection="1">
      <protection locked="0"/>
    </xf>
    <xf numFmtId="0" fontId="6" fillId="10" borderId="3" xfId="0" applyFont="1" applyFill="1" applyBorder="1" applyAlignment="1" applyProtection="1">
      <alignment horizontal="left" wrapText="1" indent="5"/>
    </xf>
    <xf numFmtId="0" fontId="5" fillId="0" borderId="84" xfId="0" applyFont="1" applyFill="1" applyBorder="1" applyAlignment="1" applyProtection="1">
      <alignment wrapText="1"/>
    </xf>
    <xf numFmtId="2" fontId="6" fillId="9" borderId="3" xfId="0" applyNumberFormat="1" applyFont="1" applyFill="1" applyBorder="1" applyProtection="1"/>
    <xf numFmtId="2" fontId="2" fillId="9" borderId="3" xfId="0" applyNumberFormat="1" applyFont="1" applyFill="1" applyBorder="1" applyProtection="1"/>
    <xf numFmtId="2" fontId="6" fillId="9" borderId="68" xfId="0" applyNumberFormat="1" applyFont="1" applyFill="1" applyBorder="1" applyProtection="1"/>
    <xf numFmtId="2" fontId="6" fillId="9" borderId="81" xfId="0" applyNumberFormat="1" applyFont="1" applyFill="1" applyBorder="1" applyProtection="1"/>
    <xf numFmtId="2" fontId="2" fillId="10" borderId="68" xfId="0" applyNumberFormat="1" applyFont="1" applyFill="1" applyBorder="1" applyProtection="1"/>
    <xf numFmtId="2" fontId="2" fillId="10" borderId="81" xfId="0" applyNumberFormat="1" applyFont="1" applyFill="1" applyBorder="1" applyProtection="1"/>
    <xf numFmtId="2" fontId="2" fillId="10" borderId="85" xfId="0" applyNumberFormat="1" applyFont="1" applyFill="1" applyBorder="1" applyProtection="1"/>
    <xf numFmtId="167" fontId="6" fillId="0" borderId="81" xfId="0" applyNumberFormat="1" applyFont="1" applyFill="1" applyBorder="1" applyProtection="1">
      <protection locked="0"/>
    </xf>
    <xf numFmtId="0" fontId="6" fillId="0" borderId="68" xfId="0" applyFont="1" applyFill="1" applyBorder="1" applyAlignment="1">
      <alignment horizontal="center"/>
    </xf>
    <xf numFmtId="0" fontId="6" fillId="0" borderId="85" xfId="0" applyFont="1" applyFill="1" applyBorder="1" applyAlignment="1">
      <alignment horizontal="center"/>
    </xf>
    <xf numFmtId="0" fontId="6" fillId="0" borderId="81" xfId="0" applyFont="1" applyFill="1" applyBorder="1" applyAlignment="1">
      <alignment horizontal="center"/>
    </xf>
    <xf numFmtId="0" fontId="6" fillId="0" borderId="23" xfId="0" applyFont="1" applyFill="1" applyBorder="1" applyAlignment="1">
      <alignment wrapText="1"/>
    </xf>
    <xf numFmtId="167" fontId="6" fillId="0" borderId="83" xfId="0" applyNumberFormat="1" applyFont="1" applyFill="1" applyBorder="1" applyProtection="1">
      <protection locked="0"/>
    </xf>
    <xf numFmtId="167" fontId="6" fillId="0" borderId="68" xfId="0" applyNumberFormat="1" applyFont="1" applyFill="1" applyBorder="1" applyProtection="1">
      <protection locked="0"/>
    </xf>
    <xf numFmtId="9" fontId="6" fillId="16" borderId="9" xfId="0" applyNumberFormat="1" applyFont="1" applyFill="1" applyBorder="1" applyProtection="1">
      <protection locked="0"/>
    </xf>
    <xf numFmtId="2" fontId="6" fillId="10" borderId="59" xfId="0" applyNumberFormat="1" applyFont="1" applyFill="1" applyBorder="1" applyProtection="1"/>
    <xf numFmtId="9" fontId="6" fillId="10" borderId="59" xfId="13" applyFont="1" applyFill="1" applyBorder="1" applyProtection="1"/>
    <xf numFmtId="2" fontId="6" fillId="10" borderId="58" xfId="0" applyNumberFormat="1" applyFont="1" applyFill="1" applyBorder="1" applyProtection="1"/>
    <xf numFmtId="2" fontId="6" fillId="10" borderId="43" xfId="0" applyNumberFormat="1" applyFont="1" applyFill="1" applyBorder="1" applyProtection="1"/>
    <xf numFmtId="2" fontId="6" fillId="10" borderId="57" xfId="0" applyNumberFormat="1" applyFont="1" applyFill="1" applyBorder="1" applyProtection="1"/>
    <xf numFmtId="9" fontId="6" fillId="10" borderId="57" xfId="13" applyFont="1" applyFill="1" applyBorder="1" applyProtection="1"/>
    <xf numFmtId="2" fontId="6" fillId="10" borderId="56" xfId="0" applyNumberFormat="1" applyFont="1" applyFill="1" applyBorder="1" applyProtection="1"/>
    <xf numFmtId="0" fontId="6" fillId="10" borderId="50" xfId="0" applyFont="1" applyFill="1" applyBorder="1" applyProtection="1"/>
    <xf numFmtId="2" fontId="6" fillId="10" borderId="50" xfId="0" applyNumberFormat="1" applyFont="1" applyFill="1" applyBorder="1" applyProtection="1"/>
    <xf numFmtId="9" fontId="6" fillId="10" borderId="50" xfId="13" applyFont="1" applyFill="1" applyBorder="1" applyProtection="1"/>
    <xf numFmtId="2" fontId="6" fillId="10" borderId="14" xfId="0" applyNumberFormat="1" applyFont="1" applyFill="1" applyBorder="1" applyProtection="1"/>
    <xf numFmtId="0" fontId="6" fillId="10" borderId="86" xfId="0" applyFont="1" applyFill="1" applyBorder="1"/>
    <xf numFmtId="2" fontId="6" fillId="10" borderId="86" xfId="0" applyNumberFormat="1" applyFont="1" applyFill="1" applyBorder="1" applyProtection="1"/>
    <xf numFmtId="2" fontId="6" fillId="10" borderId="87" xfId="0" applyNumberFormat="1" applyFont="1" applyFill="1" applyBorder="1" applyProtection="1"/>
    <xf numFmtId="9" fontId="6" fillId="10" borderId="58" xfId="13" applyFont="1" applyFill="1" applyBorder="1" applyProtection="1"/>
    <xf numFmtId="9" fontId="6" fillId="10" borderId="56" xfId="13" applyFont="1" applyFill="1" applyBorder="1" applyProtection="1"/>
    <xf numFmtId="0" fontId="6" fillId="0" borderId="85" xfId="0" applyFont="1" applyFill="1" applyBorder="1" applyAlignment="1" applyProtection="1">
      <alignment horizontal="center"/>
    </xf>
    <xf numFmtId="0" fontId="6" fillId="15" borderId="0" xfId="0" applyFont="1" applyFill="1" applyBorder="1" applyProtection="1"/>
    <xf numFmtId="2" fontId="6" fillId="15" borderId="0" xfId="0" applyNumberFormat="1" applyFont="1" applyFill="1" applyBorder="1" applyProtection="1"/>
    <xf numFmtId="0" fontId="6" fillId="15" borderId="59" xfId="0" applyFont="1" applyFill="1" applyBorder="1" applyProtection="1"/>
    <xf numFmtId="2" fontId="6" fillId="15" borderId="59" xfId="0" applyNumberFormat="1" applyFont="1" applyFill="1" applyBorder="1" applyProtection="1"/>
    <xf numFmtId="0" fontId="6" fillId="15" borderId="57" xfId="0" applyFont="1" applyFill="1" applyBorder="1" applyProtection="1"/>
    <xf numFmtId="2" fontId="6" fillId="15" borderId="57" xfId="0" applyNumberFormat="1" applyFont="1" applyFill="1" applyBorder="1" applyProtection="1"/>
    <xf numFmtId="0" fontId="6" fillId="11" borderId="85" xfId="0" applyFont="1" applyFill="1" applyBorder="1" applyAlignment="1">
      <alignment horizontal="center"/>
    </xf>
    <xf numFmtId="9" fontId="6" fillId="16" borderId="68" xfId="0" applyNumberFormat="1" applyFont="1" applyFill="1" applyBorder="1" applyProtection="1">
      <protection locked="0"/>
    </xf>
    <xf numFmtId="167" fontId="6" fillId="10" borderId="59" xfId="0" applyNumberFormat="1" applyFont="1" applyFill="1" applyBorder="1" applyProtection="1"/>
    <xf numFmtId="0" fontId="6" fillId="10" borderId="37" xfId="0" applyFont="1" applyFill="1" applyBorder="1"/>
    <xf numFmtId="0" fontId="6" fillId="10" borderId="87" xfId="0" applyFont="1" applyFill="1" applyBorder="1"/>
    <xf numFmtId="0" fontId="6" fillId="0" borderId="68" xfId="0" applyFont="1" applyFill="1" applyBorder="1" applyAlignment="1" applyProtection="1">
      <alignment horizontal="center"/>
    </xf>
    <xf numFmtId="167" fontId="6" fillId="0" borderId="18" xfId="0" applyNumberFormat="1" applyFont="1" applyFill="1" applyBorder="1" applyProtection="1">
      <protection locked="0"/>
    </xf>
    <xf numFmtId="0" fontId="6" fillId="11" borderId="14" xfId="0" applyFont="1" applyFill="1" applyBorder="1" applyAlignment="1">
      <alignment wrapText="1"/>
    </xf>
    <xf numFmtId="167" fontId="6" fillId="0" borderId="85" xfId="0" applyNumberFormat="1" applyFont="1" applyFill="1" applyBorder="1" applyProtection="1">
      <protection locked="0"/>
    </xf>
    <xf numFmtId="0" fontId="6" fillId="10" borderId="58" xfId="0" applyFont="1" applyFill="1" applyBorder="1"/>
    <xf numFmtId="0" fontId="6" fillId="10" borderId="43" xfId="0" applyFont="1" applyFill="1" applyBorder="1"/>
    <xf numFmtId="0" fontId="6" fillId="10" borderId="56" xfId="0" applyFont="1" applyFill="1" applyBorder="1"/>
    <xf numFmtId="0" fontId="6" fillId="0" borderId="0" xfId="0" applyFont="1" applyFill="1" applyBorder="1" applyAlignment="1" applyProtection="1">
      <alignment wrapText="1"/>
    </xf>
    <xf numFmtId="167" fontId="6" fillId="11" borderId="68" xfId="0" applyNumberFormat="1" applyFont="1" applyFill="1" applyBorder="1" applyProtection="1">
      <protection locked="0"/>
    </xf>
    <xf numFmtId="0" fontId="6" fillId="15" borderId="81" xfId="0" applyFont="1" applyFill="1" applyBorder="1"/>
    <xf numFmtId="9" fontId="6" fillId="10" borderId="86" xfId="13" applyFont="1" applyFill="1" applyBorder="1" applyProtection="1"/>
    <xf numFmtId="9" fontId="6" fillId="10" borderId="37" xfId="13" applyFont="1" applyFill="1" applyBorder="1" applyProtection="1"/>
    <xf numFmtId="9" fontId="6" fillId="10" borderId="87" xfId="13" applyFont="1" applyFill="1" applyBorder="1" applyProtection="1"/>
    <xf numFmtId="0" fontId="6" fillId="10" borderId="81" xfId="0" applyFont="1" applyFill="1" applyBorder="1" applyAlignment="1" applyProtection="1">
      <alignment horizontal="left" wrapText="1" indent="5"/>
    </xf>
    <xf numFmtId="9" fontId="6" fillId="16" borderId="81" xfId="0" applyNumberFormat="1" applyFont="1" applyFill="1" applyBorder="1" applyProtection="1">
      <protection locked="0"/>
    </xf>
    <xf numFmtId="0" fontId="6" fillId="15" borderId="67" xfId="0" applyFont="1" applyFill="1" applyBorder="1" applyProtection="1"/>
    <xf numFmtId="0" fontId="6" fillId="15" borderId="50" xfId="0" applyFont="1" applyFill="1" applyBorder="1" applyProtection="1"/>
    <xf numFmtId="0" fontId="6" fillId="15" borderId="14" xfId="0" applyFont="1" applyFill="1" applyBorder="1" applyProtection="1"/>
    <xf numFmtId="0" fontId="6" fillId="11" borderId="67" xfId="0" applyFont="1" applyFill="1" applyBorder="1"/>
    <xf numFmtId="0" fontId="6" fillId="15" borderId="37" xfId="0" applyFont="1" applyFill="1" applyBorder="1" applyProtection="1"/>
    <xf numFmtId="0" fontId="6" fillId="15" borderId="43" xfId="0" applyFont="1" applyFill="1" applyBorder="1" applyProtection="1"/>
    <xf numFmtId="0" fontId="6" fillId="10" borderId="68" xfId="0" applyFont="1" applyFill="1" applyBorder="1" applyProtection="1"/>
    <xf numFmtId="167" fontId="6" fillId="11" borderId="85" xfId="0" applyNumberFormat="1" applyFont="1" applyFill="1" applyBorder="1" applyProtection="1">
      <protection locked="0"/>
    </xf>
    <xf numFmtId="0" fontId="6" fillId="15" borderId="81" xfId="0" applyFont="1" applyFill="1" applyBorder="1" applyProtection="1"/>
    <xf numFmtId="0" fontId="6" fillId="0" borderId="81" xfId="0" applyFont="1" applyFill="1" applyBorder="1" applyAlignment="1" applyProtection="1">
      <alignment horizontal="center"/>
    </xf>
    <xf numFmtId="0" fontId="6" fillId="0" borderId="85" xfId="0" applyFont="1" applyFill="1" applyBorder="1" applyAlignment="1" applyProtection="1">
      <alignment horizontal="center" vertical="top"/>
    </xf>
    <xf numFmtId="9" fontId="6" fillId="0" borderId="11" xfId="0" applyNumberFormat="1" applyFont="1" applyFill="1" applyBorder="1" applyProtection="1"/>
    <xf numFmtId="9" fontId="6" fillId="0" borderId="18" xfId="0" applyNumberFormat="1" applyFont="1" applyFill="1" applyBorder="1" applyProtection="1"/>
    <xf numFmtId="0" fontId="6" fillId="0" borderId="11" xfId="0" applyFont="1" applyFill="1" applyBorder="1" applyProtection="1"/>
    <xf numFmtId="0" fontId="7" fillId="10" borderId="3" xfId="0" applyFont="1" applyFill="1" applyBorder="1" applyAlignment="1" applyProtection="1">
      <alignment horizontal="left"/>
    </xf>
    <xf numFmtId="0" fontId="6" fillId="10" borderId="3" xfId="0" applyFont="1" applyFill="1" applyBorder="1" applyAlignment="1" applyProtection="1">
      <alignment horizontal="center"/>
    </xf>
    <xf numFmtId="0" fontId="6" fillId="10" borderId="3" xfId="0" applyFont="1" applyFill="1" applyBorder="1" applyAlignment="1" applyProtection="1">
      <alignment horizontal="left"/>
    </xf>
    <xf numFmtId="9" fontId="6" fillId="10" borderId="3" xfId="0" applyNumberFormat="1" applyFont="1" applyFill="1" applyBorder="1" applyAlignment="1" applyProtection="1">
      <alignment horizontal="center"/>
    </xf>
    <xf numFmtId="0" fontId="6" fillId="9" borderId="3" xfId="0" applyFont="1" applyFill="1" applyBorder="1" applyProtection="1"/>
    <xf numFmtId="9" fontId="6" fillId="9" borderId="3" xfId="0" applyNumberFormat="1" applyFont="1" applyFill="1" applyBorder="1" applyProtection="1"/>
    <xf numFmtId="0" fontId="7" fillId="9" borderId="3" xfId="0" applyFont="1" applyFill="1" applyBorder="1" applyProtection="1"/>
    <xf numFmtId="2" fontId="7" fillId="9" borderId="3" xfId="0" applyNumberFormat="1" applyFont="1" applyFill="1" applyBorder="1" applyProtection="1"/>
    <xf numFmtId="0" fontId="7" fillId="10" borderId="3" xfId="0" applyFont="1" applyFill="1" applyBorder="1" applyAlignment="1" applyProtection="1">
      <alignment horizontal="center"/>
    </xf>
    <xf numFmtId="167" fontId="6" fillId="10" borderId="3" xfId="0" applyNumberFormat="1" applyFont="1" applyFill="1" applyBorder="1" applyProtection="1"/>
    <xf numFmtId="0" fontId="0" fillId="10" borderId="3" xfId="0" applyFill="1" applyBorder="1" applyAlignment="1" applyProtection="1">
      <alignment horizontal="center"/>
    </xf>
    <xf numFmtId="0" fontId="6" fillId="0" borderId="88" xfId="0" applyFont="1" applyFill="1" applyBorder="1" applyProtection="1"/>
    <xf numFmtId="0" fontId="6" fillId="0" borderId="87" xfId="0" applyFont="1" applyFill="1" applyBorder="1" applyProtection="1"/>
    <xf numFmtId="0" fontId="6" fillId="0" borderId="86" xfId="0" applyFont="1" applyFill="1" applyBorder="1" applyProtection="1"/>
    <xf numFmtId="0" fontId="0" fillId="0" borderId="87" xfId="0" applyFill="1" applyBorder="1" applyProtection="1"/>
    <xf numFmtId="0" fontId="6" fillId="0" borderId="3" xfId="0" applyFont="1" applyFill="1" applyBorder="1" applyAlignment="1" applyProtection="1">
      <alignment wrapText="1"/>
    </xf>
    <xf numFmtId="10" fontId="6" fillId="0" borderId="3" xfId="0" applyNumberFormat="1" applyFont="1" applyFill="1" applyBorder="1" applyProtection="1"/>
    <xf numFmtId="0" fontId="7" fillId="0" borderId="3" xfId="0" applyFont="1" applyFill="1" applyBorder="1" applyAlignment="1" applyProtection="1">
      <alignment wrapText="1"/>
    </xf>
    <xf numFmtId="0" fontId="0" fillId="0" borderId="3" xfId="0" applyFill="1" applyBorder="1" applyAlignment="1" applyProtection="1">
      <alignment wrapText="1"/>
    </xf>
    <xf numFmtId="0" fontId="0" fillId="0" borderId="3" xfId="0" applyFill="1" applyBorder="1" applyProtection="1"/>
    <xf numFmtId="0" fontId="6" fillId="16" borderId="3" xfId="0" applyFont="1" applyFill="1" applyBorder="1" applyAlignment="1" applyProtection="1">
      <protection locked="0"/>
    </xf>
    <xf numFmtId="2" fontId="6" fillId="0" borderId="3" xfId="0" applyNumberFormat="1" applyFont="1" applyFill="1" applyBorder="1" applyProtection="1">
      <protection locked="0"/>
    </xf>
    <xf numFmtId="0" fontId="6" fillId="10" borderId="85" xfId="0" applyFont="1" applyFill="1" applyBorder="1" applyProtection="1"/>
    <xf numFmtId="0" fontId="6" fillId="10" borderId="81" xfId="0" applyFont="1" applyFill="1" applyBorder="1" applyProtection="1"/>
    <xf numFmtId="167" fontId="6" fillId="11" borderId="82" xfId="0" applyNumberFormat="1" applyFont="1" applyFill="1" applyBorder="1" applyProtection="1">
      <protection locked="0"/>
    </xf>
    <xf numFmtId="0" fontId="6" fillId="10" borderId="89" xfId="0" applyFont="1" applyFill="1" applyBorder="1" applyProtection="1"/>
    <xf numFmtId="0" fontId="8" fillId="0" borderId="0" xfId="0" applyFont="1" applyFill="1" applyBorder="1" applyAlignment="1" applyProtection="1">
      <alignment horizontal="center"/>
    </xf>
    <xf numFmtId="167" fontId="6" fillId="0" borderId="90" xfId="0" applyNumberFormat="1" applyFont="1" applyFill="1" applyBorder="1" applyProtection="1">
      <protection locked="0"/>
    </xf>
    <xf numFmtId="0" fontId="6" fillId="10" borderId="83" xfId="0" applyFont="1" applyFill="1" applyBorder="1" applyProtection="1"/>
    <xf numFmtId="167" fontId="6" fillId="0" borderId="22" xfId="0" applyNumberFormat="1" applyFont="1" applyFill="1" applyBorder="1" applyProtection="1">
      <protection locked="0"/>
    </xf>
    <xf numFmtId="167" fontId="6" fillId="0" borderId="91" xfId="0" applyNumberFormat="1" applyFont="1" applyFill="1" applyBorder="1" applyAlignment="1" applyProtection="1">
      <protection locked="0"/>
    </xf>
    <xf numFmtId="0" fontId="18" fillId="17" borderId="0" xfId="0" applyNumberFormat="1" applyFont="1" applyFill="1" applyProtection="1">
      <protection locked="0"/>
    </xf>
    <xf numFmtId="0" fontId="6" fillId="16" borderId="68" xfId="0" applyFont="1" applyFill="1" applyBorder="1" applyProtection="1">
      <protection locked="0"/>
    </xf>
    <xf numFmtId="0" fontId="6" fillId="10" borderId="67" xfId="0" applyFont="1" applyFill="1" applyBorder="1" applyProtection="1"/>
    <xf numFmtId="0" fontId="6" fillId="10" borderId="14" xfId="0" applyFont="1" applyFill="1" applyBorder="1" applyProtection="1"/>
    <xf numFmtId="0" fontId="6" fillId="0" borderId="67" xfId="0" applyFont="1" applyFill="1" applyBorder="1" applyProtection="1"/>
    <xf numFmtId="0" fontId="6" fillId="16" borderId="81" xfId="0" applyFont="1" applyFill="1" applyBorder="1" applyProtection="1">
      <protection locked="0"/>
    </xf>
    <xf numFmtId="0" fontId="7" fillId="10" borderId="81" xfId="0" applyFont="1" applyFill="1" applyBorder="1" applyProtection="1"/>
    <xf numFmtId="0" fontId="6" fillId="16" borderId="68" xfId="0" applyFont="1" applyFill="1" applyBorder="1" applyAlignment="1" applyProtection="1">
      <protection locked="0"/>
    </xf>
    <xf numFmtId="167" fontId="6" fillId="0" borderId="68" xfId="0" applyNumberFormat="1" applyFont="1" applyBorder="1" applyProtection="1">
      <protection locked="0"/>
    </xf>
    <xf numFmtId="9" fontId="6" fillId="9" borderId="68" xfId="0" applyNumberFormat="1" applyFont="1" applyFill="1" applyBorder="1" applyProtection="1"/>
    <xf numFmtId="2" fontId="6" fillId="0" borderId="68" xfId="0" applyNumberFormat="1" applyFont="1" applyFill="1" applyBorder="1" applyProtection="1">
      <protection locked="0"/>
    </xf>
    <xf numFmtId="0" fontId="6" fillId="16" borderId="81" xfId="0" applyFont="1" applyFill="1" applyBorder="1" applyAlignment="1" applyProtection="1">
      <protection locked="0"/>
    </xf>
    <xf numFmtId="167" fontId="6" fillId="0" borderId="81" xfId="0" applyNumberFormat="1" applyFont="1" applyBorder="1" applyProtection="1">
      <protection locked="0"/>
    </xf>
    <xf numFmtId="9" fontId="6" fillId="9" borderId="81" xfId="0" applyNumberFormat="1" applyFont="1" applyFill="1" applyBorder="1" applyProtection="1"/>
    <xf numFmtId="2" fontId="2" fillId="0" borderId="81" xfId="0" applyNumberFormat="1" applyFont="1" applyFill="1" applyBorder="1" applyProtection="1">
      <protection locked="0"/>
    </xf>
    <xf numFmtId="0" fontId="0" fillId="16" borderId="81" xfId="0" applyFill="1" applyBorder="1" applyAlignment="1" applyProtection="1">
      <protection locked="0"/>
    </xf>
    <xf numFmtId="2" fontId="6" fillId="0" borderId="81" xfId="0" applyNumberFormat="1" applyFont="1" applyFill="1" applyBorder="1" applyProtection="1">
      <protection locked="0"/>
    </xf>
    <xf numFmtId="166" fontId="0" fillId="0" borderId="0" xfId="0" applyNumberFormat="1" applyAlignment="1">
      <alignment horizontal="center"/>
    </xf>
    <xf numFmtId="165" fontId="25" fillId="0" borderId="0" xfId="0" applyNumberFormat="1" applyFont="1" applyFill="1" applyBorder="1" applyAlignment="1" applyProtection="1">
      <alignment horizontal="center"/>
    </xf>
    <xf numFmtId="167" fontId="6" fillId="0" borderId="32" xfId="0" applyNumberFormat="1" applyFont="1" applyFill="1" applyBorder="1" applyProtection="1">
      <protection locked="0"/>
    </xf>
    <xf numFmtId="167" fontId="6" fillId="0" borderId="67" xfId="0" applyNumberFormat="1" applyFont="1" applyFill="1" applyBorder="1" applyProtection="1">
      <protection locked="0"/>
    </xf>
    <xf numFmtId="167" fontId="6" fillId="11" borderId="67" xfId="0" applyNumberFormat="1" applyFont="1" applyFill="1" applyBorder="1" applyProtection="1">
      <protection locked="0"/>
    </xf>
    <xf numFmtId="167" fontId="6" fillId="9" borderId="81" xfId="0" applyNumberFormat="1" applyFont="1" applyFill="1" applyBorder="1" applyProtection="1"/>
    <xf numFmtId="167" fontId="6" fillId="9" borderId="3" xfId="0" applyNumberFormat="1" applyFont="1" applyFill="1" applyBorder="1" applyProtection="1"/>
    <xf numFmtId="0" fontId="6" fillId="0" borderId="37" xfId="0" applyFont="1" applyFill="1" applyBorder="1" applyAlignment="1" applyProtection="1">
      <alignment horizontal="center"/>
    </xf>
    <xf numFmtId="0" fontId="7" fillId="0" borderId="32" xfId="0" applyFont="1" applyFill="1" applyBorder="1" applyAlignment="1" applyProtection="1">
      <alignment wrapText="1"/>
    </xf>
    <xf numFmtId="0" fontId="6" fillId="0" borderId="32" xfId="0" applyFont="1" applyFill="1" applyBorder="1" applyAlignment="1" applyProtection="1">
      <alignment wrapText="1"/>
    </xf>
    <xf numFmtId="0" fontId="6" fillId="9" borderId="68" xfId="0" applyFont="1" applyFill="1" applyBorder="1" applyProtection="1"/>
    <xf numFmtId="0" fontId="6" fillId="10" borderId="81" xfId="0" applyFont="1" applyFill="1" applyBorder="1" applyAlignment="1" applyProtection="1">
      <alignment horizontal="center"/>
    </xf>
    <xf numFmtId="0" fontId="6" fillId="10" borderId="81" xfId="0" applyFont="1" applyFill="1" applyBorder="1" applyAlignment="1" applyProtection="1">
      <alignment horizontal="left"/>
    </xf>
    <xf numFmtId="0" fontId="6" fillId="0" borderId="47" xfId="0" applyFont="1" applyFill="1" applyBorder="1" applyProtection="1"/>
    <xf numFmtId="0" fontId="6" fillId="8" borderId="11" xfId="0" applyFont="1" applyFill="1" applyBorder="1" applyAlignment="1" applyProtection="1">
      <alignment horizontal="center"/>
    </xf>
    <xf numFmtId="0" fontId="6" fillId="8" borderId="21" xfId="0" applyFont="1" applyFill="1" applyBorder="1" applyAlignment="1" applyProtection="1">
      <alignment horizontal="center"/>
    </xf>
    <xf numFmtId="0" fontId="6" fillId="8" borderId="92" xfId="0" applyFont="1" applyFill="1" applyBorder="1" applyAlignment="1" applyProtection="1">
      <alignment horizontal="center"/>
    </xf>
    <xf numFmtId="0" fontId="6" fillId="8" borderId="22" xfId="0" applyFont="1" applyFill="1" applyBorder="1" applyAlignment="1" applyProtection="1">
      <alignment horizontal="center"/>
    </xf>
    <xf numFmtId="0" fontId="6" fillId="0" borderId="85" xfId="0" applyFont="1" applyFill="1" applyBorder="1" applyProtection="1"/>
    <xf numFmtId="0" fontId="6" fillId="0" borderId="93" xfId="0" applyFont="1" applyFill="1" applyBorder="1" applyAlignment="1" applyProtection="1">
      <alignment horizontal="left" wrapText="1" indent="5"/>
    </xf>
    <xf numFmtId="167" fontId="6" fillId="9" borderId="68" xfId="0" applyNumberFormat="1" applyFont="1" applyFill="1" applyBorder="1" applyProtection="1"/>
    <xf numFmtId="167" fontId="6" fillId="9" borderId="85" xfId="0" applyNumberFormat="1" applyFont="1" applyFill="1" applyBorder="1" applyProtection="1"/>
    <xf numFmtId="0" fontId="6" fillId="0" borderId="94" xfId="0" applyFont="1" applyFill="1" applyBorder="1" applyProtection="1"/>
    <xf numFmtId="0" fontId="6" fillId="0" borderId="50" xfId="0" applyFont="1" applyFill="1" applyBorder="1" applyProtection="1"/>
    <xf numFmtId="0" fontId="6" fillId="0" borderId="14" xfId="0" applyFont="1" applyFill="1" applyBorder="1" applyProtection="1"/>
    <xf numFmtId="0" fontId="7" fillId="11" borderId="51" xfId="0" applyFont="1" applyFill="1" applyBorder="1" applyAlignment="1">
      <alignment horizontal="center" vertical="center"/>
    </xf>
    <xf numFmtId="0" fontId="7" fillId="11" borderId="48" xfId="0" applyFont="1" applyFill="1" applyBorder="1" applyAlignment="1">
      <alignment horizontal="center" vertical="center"/>
    </xf>
    <xf numFmtId="0" fontId="2" fillId="11" borderId="49" xfId="0" applyFont="1" applyFill="1" applyBorder="1" applyAlignment="1">
      <alignment horizontal="center" vertical="center"/>
    </xf>
    <xf numFmtId="0" fontId="2" fillId="11" borderId="55" xfId="0" applyFont="1" applyFill="1" applyBorder="1" applyAlignment="1">
      <alignment horizontal="center" vertical="center"/>
    </xf>
    <xf numFmtId="0" fontId="23" fillId="11" borderId="45" xfId="0" applyFont="1" applyFill="1" applyBorder="1" applyAlignment="1">
      <alignment horizontal="center" vertical="center"/>
    </xf>
    <xf numFmtId="0" fontId="6" fillId="11" borderId="48" xfId="0" applyFont="1" applyFill="1" applyBorder="1" applyAlignment="1">
      <alignment horizontal="center" vertical="center"/>
    </xf>
    <xf numFmtId="0" fontId="7" fillId="11" borderId="55" xfId="0" applyFont="1" applyFill="1" applyBorder="1" applyAlignment="1">
      <alignment horizontal="center" vertical="center"/>
    </xf>
    <xf numFmtId="0" fontId="23" fillId="11" borderId="84" xfId="0" applyFont="1" applyFill="1" applyBorder="1" applyAlignment="1">
      <alignment horizontal="center" vertical="center"/>
    </xf>
    <xf numFmtId="0" fontId="7" fillId="11" borderId="45" xfId="0" applyFont="1" applyFill="1" applyBorder="1" applyAlignment="1">
      <alignment horizontal="center" vertical="center"/>
    </xf>
    <xf numFmtId="0" fontId="32" fillId="7" borderId="50" xfId="0" applyFont="1" applyFill="1" applyBorder="1" applyAlignment="1">
      <alignment horizontal="center" vertical="center" wrapText="1"/>
    </xf>
    <xf numFmtId="0" fontId="32" fillId="7" borderId="50" xfId="0" applyFont="1" applyFill="1" applyBorder="1" applyAlignment="1">
      <alignment horizontal="center" wrapText="1"/>
    </xf>
    <xf numFmtId="0" fontId="32" fillId="7" borderId="87" xfId="0" applyFont="1" applyFill="1" applyBorder="1" applyAlignment="1">
      <alignment horizontal="center" vertical="center"/>
    </xf>
    <xf numFmtId="0" fontId="32" fillId="7" borderId="57" xfId="0" applyFont="1" applyFill="1" applyBorder="1" applyAlignment="1">
      <alignment horizontal="center" vertical="center" wrapText="1"/>
    </xf>
    <xf numFmtId="0" fontId="32" fillId="7" borderId="56" xfId="0" applyFont="1" applyFill="1" applyBorder="1" applyAlignment="1">
      <alignment horizontal="center" vertical="center"/>
    </xf>
    <xf numFmtId="0" fontId="7" fillId="0" borderId="67" xfId="0" applyFont="1" applyFill="1" applyBorder="1" applyAlignment="1" applyProtection="1">
      <alignment wrapText="1"/>
    </xf>
    <xf numFmtId="0" fontId="7" fillId="0" borderId="68" xfId="0" applyFont="1" applyFill="1" applyBorder="1" applyAlignment="1" applyProtection="1">
      <alignment wrapText="1"/>
    </xf>
    <xf numFmtId="0" fontId="6" fillId="0" borderId="1" xfId="0" applyFont="1" applyFill="1" applyBorder="1" applyProtection="1"/>
    <xf numFmtId="0" fontId="6" fillId="0" borderId="56" xfId="0" applyFont="1" applyFill="1" applyBorder="1" applyProtection="1"/>
    <xf numFmtId="0" fontId="6" fillId="0" borderId="81" xfId="0" applyFont="1" applyFill="1" applyBorder="1" applyAlignment="1" applyProtection="1">
      <alignment wrapText="1"/>
    </xf>
    <xf numFmtId="0" fontId="6" fillId="11" borderId="76" xfId="0" applyFont="1" applyFill="1" applyBorder="1" applyAlignment="1" applyProtection="1">
      <alignment vertical="center" wrapText="1"/>
      <protection locked="0"/>
    </xf>
    <xf numFmtId="49" fontId="8" fillId="11" borderId="0" xfId="0" applyNumberFormat="1" applyFont="1" applyFill="1" applyBorder="1" applyAlignment="1" applyProtection="1">
      <alignment horizontal="center"/>
    </xf>
    <xf numFmtId="0" fontId="8" fillId="11" borderId="0" xfId="0" applyFont="1" applyFill="1" applyBorder="1" applyAlignment="1" applyProtection="1">
      <alignment horizontal="center"/>
    </xf>
    <xf numFmtId="49" fontId="1" fillId="16" borderId="3" xfId="0" applyNumberFormat="1" applyFont="1" applyFill="1" applyBorder="1" applyAlignment="1" applyProtection="1">
      <alignment horizontal="center"/>
    </xf>
    <xf numFmtId="0" fontId="25" fillId="0" borderId="0" xfId="0" applyFont="1" applyFill="1" applyBorder="1" applyAlignment="1" applyProtection="1">
      <alignment horizontal="center"/>
    </xf>
    <xf numFmtId="0" fontId="39" fillId="12" borderId="3" xfId="0" applyFont="1" applyFill="1" applyBorder="1" applyAlignment="1" applyProtection="1">
      <alignment horizontal="center"/>
    </xf>
    <xf numFmtId="49" fontId="8" fillId="0" borderId="0" xfId="0" applyNumberFormat="1" applyFont="1" applyFill="1" applyBorder="1" applyAlignment="1" applyProtection="1">
      <alignment horizontal="center"/>
    </xf>
    <xf numFmtId="0" fontId="6" fillId="11" borderId="3" xfId="0" applyFont="1" applyFill="1" applyBorder="1" applyProtection="1"/>
    <xf numFmtId="0" fontId="6" fillId="15" borderId="68" xfId="0" applyFont="1" applyFill="1" applyBorder="1" applyProtection="1"/>
    <xf numFmtId="0" fontId="6" fillId="10" borderId="86" xfId="0" applyFont="1" applyFill="1" applyBorder="1" applyProtection="1"/>
    <xf numFmtId="0" fontId="6" fillId="10" borderId="37" xfId="0" applyFont="1" applyFill="1" applyBorder="1" applyProtection="1"/>
    <xf numFmtId="0" fontId="6" fillId="10" borderId="43" xfId="0" applyFont="1" applyFill="1" applyBorder="1" applyProtection="1"/>
    <xf numFmtId="0" fontId="6" fillId="10" borderId="87" xfId="0" applyFont="1" applyFill="1" applyBorder="1" applyProtection="1"/>
    <xf numFmtId="0" fontId="21" fillId="0" borderId="0" xfId="0" applyFont="1" applyAlignment="1" applyProtection="1">
      <alignment horizontal="center"/>
    </xf>
    <xf numFmtId="49" fontId="0" fillId="0" borderId="0" xfId="0" applyNumberFormat="1" applyProtection="1"/>
    <xf numFmtId="0" fontId="0" fillId="2" borderId="0" xfId="0" applyFill="1" applyAlignment="1" applyProtection="1">
      <alignment horizontal="center"/>
    </xf>
    <xf numFmtId="0" fontId="6" fillId="8" borderId="19" xfId="0" applyFont="1" applyFill="1" applyBorder="1" applyAlignment="1" applyProtection="1">
      <alignment horizontal="center"/>
    </xf>
    <xf numFmtId="0" fontId="6" fillId="8" borderId="13" xfId="0" applyFont="1" applyFill="1" applyBorder="1" applyAlignment="1" applyProtection="1">
      <alignment wrapText="1"/>
    </xf>
    <xf numFmtId="0" fontId="6" fillId="8" borderId="8" xfId="0" applyFont="1" applyFill="1" applyBorder="1" applyProtection="1"/>
    <xf numFmtId="0" fontId="6" fillId="8" borderId="13" xfId="0" applyFont="1" applyFill="1" applyBorder="1" applyProtection="1"/>
    <xf numFmtId="0" fontId="6" fillId="8" borderId="28" xfId="0" applyFont="1" applyFill="1" applyBorder="1" applyProtection="1"/>
    <xf numFmtId="0" fontId="6" fillId="0" borderId="0" xfId="0" applyFont="1" applyFill="1" applyAlignment="1" applyProtection="1">
      <alignment horizontal="center"/>
    </xf>
    <xf numFmtId="0" fontId="6" fillId="9" borderId="1" xfId="0" applyFont="1" applyFill="1" applyBorder="1" applyProtection="1"/>
    <xf numFmtId="167" fontId="6" fillId="9" borderId="0" xfId="0" applyNumberFormat="1" applyFont="1" applyFill="1" applyProtection="1"/>
    <xf numFmtId="0" fontId="6" fillId="9" borderId="0" xfId="0" applyFont="1" applyFill="1" applyProtection="1"/>
    <xf numFmtId="0" fontId="6" fillId="9" borderId="95" xfId="0" applyFont="1" applyFill="1" applyBorder="1" applyProtection="1"/>
    <xf numFmtId="0" fontId="0" fillId="0" borderId="96" xfId="0" applyFill="1" applyBorder="1" applyProtection="1"/>
    <xf numFmtId="0" fontId="7" fillId="0" borderId="1" xfId="0" applyFont="1" applyFill="1" applyBorder="1" applyAlignment="1" applyProtection="1">
      <alignment wrapText="1"/>
    </xf>
    <xf numFmtId="0" fontId="16" fillId="0" borderId="0" xfId="0" applyFont="1" applyFill="1" applyBorder="1" applyProtection="1"/>
    <xf numFmtId="0" fontId="4" fillId="0" borderId="0" xfId="0" applyFont="1" applyFill="1" applyBorder="1" applyProtection="1"/>
    <xf numFmtId="167" fontId="6" fillId="10" borderId="0" xfId="0" applyNumberFormat="1" applyFont="1" applyFill="1" applyBorder="1" applyProtection="1"/>
    <xf numFmtId="167" fontId="6" fillId="10" borderId="57" xfId="0" applyNumberFormat="1" applyFont="1" applyFill="1" applyBorder="1" applyProtection="1"/>
    <xf numFmtId="9" fontId="6" fillId="9" borderId="81" xfId="13" applyFont="1" applyFill="1" applyBorder="1" applyProtection="1"/>
    <xf numFmtId="0" fontId="6" fillId="0" borderId="97" xfId="0" applyFont="1" applyFill="1" applyBorder="1" applyAlignment="1" applyProtection="1">
      <alignment wrapText="1"/>
    </xf>
    <xf numFmtId="9" fontId="6" fillId="9" borderId="3" xfId="13" applyFont="1" applyFill="1" applyBorder="1" applyProtection="1"/>
    <xf numFmtId="0" fontId="6" fillId="11" borderId="85" xfId="0" applyFont="1" applyFill="1" applyBorder="1" applyAlignment="1" applyProtection="1">
      <alignment horizontal="center"/>
    </xf>
    <xf numFmtId="0" fontId="6" fillId="11" borderId="97" xfId="0" applyFont="1" applyFill="1" applyBorder="1" applyAlignment="1" applyProtection="1">
      <alignment wrapText="1"/>
    </xf>
    <xf numFmtId="0" fontId="6" fillId="11" borderId="19" xfId="0" applyFont="1" applyFill="1" applyBorder="1" applyProtection="1"/>
    <xf numFmtId="0" fontId="2" fillId="0" borderId="97" xfId="0" applyFont="1" applyFill="1" applyBorder="1" applyAlignment="1" applyProtection="1">
      <alignment wrapText="1"/>
    </xf>
    <xf numFmtId="0" fontId="6" fillId="10" borderId="68" xfId="0" applyFont="1" applyFill="1" applyBorder="1" applyAlignment="1" applyProtection="1">
      <alignment horizontal="center"/>
    </xf>
    <xf numFmtId="167" fontId="6" fillId="10" borderId="50" xfId="0" applyNumberFormat="1" applyFont="1" applyFill="1" applyBorder="1" applyProtection="1"/>
    <xf numFmtId="0" fontId="6" fillId="11" borderId="18" xfId="0" applyFont="1" applyFill="1" applyBorder="1" applyAlignment="1" applyProtection="1">
      <alignment horizontal="center"/>
    </xf>
    <xf numFmtId="0" fontId="6" fillId="11" borderId="1" xfId="0" applyFont="1" applyFill="1" applyBorder="1" applyAlignment="1" applyProtection="1">
      <alignment wrapText="1"/>
    </xf>
    <xf numFmtId="0" fontId="6" fillId="11" borderId="18" xfId="0" applyFont="1" applyFill="1" applyBorder="1" applyProtection="1"/>
    <xf numFmtId="0" fontId="6" fillId="10" borderId="98" xfId="0" applyFont="1" applyFill="1" applyBorder="1" applyProtection="1"/>
    <xf numFmtId="0" fontId="6" fillId="0" borderId="85" xfId="0" applyFont="1" applyFill="1" applyBorder="1" applyAlignment="1" applyProtection="1">
      <alignment wrapText="1"/>
    </xf>
    <xf numFmtId="0" fontId="6" fillId="0" borderId="99" xfId="0" applyFont="1" applyFill="1" applyBorder="1" applyProtection="1"/>
    <xf numFmtId="9" fontId="6" fillId="9" borderId="85" xfId="0" applyNumberFormat="1" applyFont="1" applyFill="1" applyBorder="1" applyProtection="1"/>
    <xf numFmtId="2" fontId="6" fillId="9" borderId="85" xfId="0" applyNumberFormat="1" applyFont="1" applyFill="1" applyBorder="1" applyProtection="1"/>
    <xf numFmtId="0" fontId="7" fillId="11" borderId="25" xfId="0" applyFont="1" applyFill="1" applyBorder="1" applyAlignment="1" applyProtection="1">
      <alignment vertical="center" wrapText="1"/>
    </xf>
    <xf numFmtId="0" fontId="6" fillId="0" borderId="100" xfId="0" applyFont="1" applyFill="1" applyBorder="1" applyAlignment="1" applyProtection="1">
      <alignment horizontal="center"/>
    </xf>
    <xf numFmtId="0" fontId="0" fillId="10" borderId="50" xfId="0" applyFill="1" applyBorder="1" applyProtection="1"/>
    <xf numFmtId="0" fontId="0" fillId="10" borderId="14" xfId="0" applyFill="1" applyBorder="1" applyProtection="1"/>
    <xf numFmtId="0" fontId="16" fillId="0" borderId="0" xfId="0" applyFont="1" applyProtection="1"/>
    <xf numFmtId="0" fontId="6" fillId="0" borderId="101" xfId="0" applyFont="1" applyFill="1" applyBorder="1" applyAlignment="1" applyProtection="1">
      <alignment horizontal="center"/>
    </xf>
    <xf numFmtId="0" fontId="7" fillId="0" borderId="20" xfId="0" applyFont="1" applyFill="1" applyBorder="1" applyProtection="1"/>
    <xf numFmtId="2" fontId="7" fillId="9" borderId="81" xfId="0" applyNumberFormat="1" applyFont="1" applyFill="1" applyBorder="1" applyProtection="1"/>
    <xf numFmtId="165" fontId="39" fillId="12" borderId="3" xfId="0" applyNumberFormat="1" applyFont="1" applyFill="1" applyBorder="1" applyAlignment="1" applyProtection="1">
      <alignment horizontal="center"/>
    </xf>
    <xf numFmtId="0" fontId="7" fillId="2" borderId="0" xfId="0" applyFont="1" applyFill="1" applyProtection="1"/>
    <xf numFmtId="0" fontId="7" fillId="2" borderId="102" xfId="0" applyFont="1" applyFill="1" applyBorder="1" applyProtection="1"/>
    <xf numFmtId="0" fontId="14" fillId="0" borderId="0" xfId="0" applyFont="1" applyAlignment="1" applyProtection="1">
      <alignment wrapText="1"/>
    </xf>
    <xf numFmtId="0" fontId="6" fillId="8" borderId="83" xfId="0" applyFont="1" applyFill="1" applyBorder="1" applyAlignment="1" applyProtection="1">
      <alignment horizontal="center"/>
    </xf>
    <xf numFmtId="0" fontId="6" fillId="8" borderId="83" xfId="0" applyFont="1" applyFill="1" applyBorder="1" applyAlignment="1" applyProtection="1">
      <alignment horizontal="center" wrapText="1"/>
    </xf>
    <xf numFmtId="0" fontId="6" fillId="8" borderId="25" xfId="0" applyFont="1" applyFill="1" applyBorder="1" applyAlignment="1" applyProtection="1">
      <alignment horizontal="center"/>
    </xf>
    <xf numFmtId="0" fontId="6" fillId="0" borderId="103" xfId="0" applyFont="1" applyBorder="1" applyAlignment="1" applyProtection="1">
      <alignment horizontal="center"/>
    </xf>
    <xf numFmtId="0" fontId="6" fillId="0" borderId="82" xfId="0" applyFont="1" applyBorder="1" applyAlignment="1" applyProtection="1">
      <alignment wrapText="1"/>
    </xf>
    <xf numFmtId="0" fontId="6" fillId="0" borderId="82" xfId="0" applyFont="1" applyBorder="1" applyProtection="1"/>
    <xf numFmtId="0" fontId="6" fillId="0" borderId="9" xfId="0" applyFont="1" applyBorder="1" applyProtection="1"/>
    <xf numFmtId="0" fontId="6" fillId="0" borderId="103" xfId="0" applyFont="1" applyFill="1" applyBorder="1" applyAlignment="1" applyProtection="1">
      <alignment horizontal="center"/>
    </xf>
    <xf numFmtId="0" fontId="7" fillId="0" borderId="30" xfId="0" applyFont="1" applyFill="1" applyBorder="1" applyAlignment="1" applyProtection="1">
      <alignment wrapText="1"/>
    </xf>
    <xf numFmtId="9" fontId="6" fillId="9" borderId="81" xfId="12" applyFont="1" applyFill="1" applyBorder="1" applyProtection="1"/>
    <xf numFmtId="0" fontId="6" fillId="0" borderId="8" xfId="0" applyFont="1" applyFill="1" applyBorder="1" applyAlignment="1" applyProtection="1">
      <alignment wrapText="1"/>
    </xf>
    <xf numFmtId="9" fontId="6" fillId="9" borderId="3" xfId="12" applyFont="1" applyFill="1" applyBorder="1" applyProtection="1"/>
    <xf numFmtId="0" fontId="6" fillId="11" borderId="18" xfId="0" applyFont="1" applyFill="1" applyBorder="1" applyAlignment="1" applyProtection="1">
      <alignment wrapText="1"/>
    </xf>
    <xf numFmtId="0" fontId="6" fillId="0" borderId="18" xfId="0" applyFont="1" applyFill="1" applyBorder="1" applyAlignment="1" applyProtection="1">
      <alignment wrapText="1"/>
    </xf>
    <xf numFmtId="0" fontId="6" fillId="0" borderId="30" xfId="0" applyFont="1" applyFill="1" applyBorder="1" applyAlignment="1" applyProtection="1">
      <alignment wrapText="1"/>
    </xf>
    <xf numFmtId="0" fontId="6" fillId="0" borderId="104" xfId="0" applyFont="1" applyFill="1" applyBorder="1" applyAlignment="1" applyProtection="1">
      <alignment horizontal="center"/>
    </xf>
    <xf numFmtId="0" fontId="6" fillId="0" borderId="31" xfId="0" applyFont="1" applyFill="1" applyBorder="1" applyAlignment="1" applyProtection="1">
      <alignment wrapText="1"/>
    </xf>
    <xf numFmtId="0" fontId="6" fillId="11" borderId="104" xfId="0" applyFont="1" applyFill="1" applyBorder="1" applyAlignment="1" applyProtection="1">
      <alignment horizontal="center"/>
    </xf>
    <xf numFmtId="0" fontId="6" fillId="11" borderId="31" xfId="0" applyFont="1" applyFill="1" applyBorder="1" applyAlignment="1" applyProtection="1">
      <alignment wrapText="1"/>
    </xf>
    <xf numFmtId="0" fontId="7" fillId="11" borderId="3" xfId="0" applyFont="1" applyFill="1" applyBorder="1" applyAlignment="1" applyProtection="1">
      <alignment horizontal="center" vertical="center"/>
    </xf>
    <xf numFmtId="0" fontId="7" fillId="11" borderId="18" xfId="0" applyFont="1" applyFill="1" applyBorder="1" applyAlignment="1" applyProtection="1">
      <alignment vertical="center" wrapText="1"/>
    </xf>
    <xf numFmtId="9" fontId="6" fillId="9" borderId="68" xfId="12" applyFont="1" applyFill="1" applyBorder="1" applyProtection="1"/>
    <xf numFmtId="0" fontId="47" fillId="0" borderId="30" xfId="0" applyFont="1" applyFill="1" applyBorder="1" applyAlignment="1" applyProtection="1">
      <alignment wrapText="1"/>
    </xf>
    <xf numFmtId="0" fontId="17" fillId="0" borderId="0" xfId="0" applyFont="1" applyFill="1" applyBorder="1" applyProtection="1"/>
    <xf numFmtId="0" fontId="6" fillId="11" borderId="0" xfId="0" applyFont="1" applyFill="1" applyBorder="1" applyAlignment="1" applyProtection="1">
      <alignment wrapText="1"/>
    </xf>
    <xf numFmtId="0" fontId="6" fillId="11" borderId="67" xfId="0" applyFont="1" applyFill="1" applyBorder="1" applyAlignment="1" applyProtection="1">
      <alignment wrapText="1"/>
    </xf>
    <xf numFmtId="0" fontId="22" fillId="0" borderId="31" xfId="0" applyFont="1" applyFill="1" applyBorder="1" applyAlignment="1" applyProtection="1">
      <alignment wrapText="1"/>
    </xf>
    <xf numFmtId="0" fontId="0" fillId="11" borderId="0" xfId="0" applyFill="1" applyProtection="1"/>
    <xf numFmtId="0" fontId="6" fillId="11" borderId="103" xfId="0" applyFont="1" applyFill="1" applyBorder="1" applyAlignment="1" applyProtection="1">
      <alignment horizontal="center"/>
    </xf>
    <xf numFmtId="0" fontId="7" fillId="0" borderId="31" xfId="0" applyFont="1" applyFill="1" applyBorder="1" applyAlignment="1" applyProtection="1">
      <alignment wrapText="1"/>
    </xf>
    <xf numFmtId="2" fontId="7" fillId="9" borderId="85" xfId="0" applyNumberFormat="1" applyFont="1" applyFill="1" applyBorder="1" applyProtection="1"/>
    <xf numFmtId="0" fontId="6" fillId="0" borderId="83" xfId="0" applyFont="1" applyFill="1" applyBorder="1" applyProtection="1"/>
    <xf numFmtId="0" fontId="6" fillId="0" borderId="0" xfId="0" applyFont="1" applyAlignment="1" applyProtection="1">
      <alignment horizontal="center"/>
    </xf>
    <xf numFmtId="0" fontId="6" fillId="0" borderId="0" xfId="0" applyFont="1" applyAlignment="1" applyProtection="1">
      <alignment horizontal="center" wrapText="1"/>
    </xf>
    <xf numFmtId="0" fontId="7" fillId="0" borderId="23" xfId="0" applyFont="1" applyFill="1" applyBorder="1" applyAlignment="1" applyProtection="1">
      <alignment wrapText="1"/>
    </xf>
    <xf numFmtId="0" fontId="6" fillId="0" borderId="89" xfId="0" applyFont="1" applyFill="1" applyBorder="1" applyAlignment="1" applyProtection="1">
      <alignment wrapText="1"/>
    </xf>
    <xf numFmtId="0" fontId="4" fillId="11" borderId="0" xfId="0" applyFont="1" applyFill="1" applyProtection="1"/>
    <xf numFmtId="0" fontId="6" fillId="11" borderId="89" xfId="0" applyFont="1" applyFill="1" applyBorder="1" applyAlignment="1" applyProtection="1">
      <alignment wrapText="1"/>
    </xf>
    <xf numFmtId="0" fontId="7" fillId="11" borderId="83" xfId="0" applyFont="1" applyFill="1" applyBorder="1" applyAlignment="1" applyProtection="1">
      <alignment horizontal="center" vertical="center"/>
    </xf>
    <xf numFmtId="9" fontId="6" fillId="0" borderId="3" xfId="0" applyNumberFormat="1" applyFont="1" applyFill="1" applyBorder="1" applyProtection="1"/>
    <xf numFmtId="0" fontId="7" fillId="0" borderId="0" xfId="0" applyFont="1" applyAlignment="1" applyProtection="1">
      <alignment wrapText="1"/>
    </xf>
    <xf numFmtId="0" fontId="44" fillId="0" borderId="0" xfId="0" applyFont="1" applyProtection="1"/>
    <xf numFmtId="0" fontId="6" fillId="8" borderId="105" xfId="0" applyFont="1" applyFill="1" applyBorder="1" applyProtection="1"/>
    <xf numFmtId="0" fontId="6" fillId="8" borderId="0" xfId="0" applyFont="1" applyFill="1" applyBorder="1" applyAlignment="1" applyProtection="1">
      <alignment wrapText="1"/>
    </xf>
    <xf numFmtId="0" fontId="6" fillId="8" borderId="83" xfId="0" applyFont="1" applyFill="1" applyBorder="1" applyProtection="1"/>
    <xf numFmtId="0" fontId="6" fillId="8" borderId="18" xfId="0" applyFont="1" applyFill="1" applyBorder="1" applyProtection="1"/>
    <xf numFmtId="0" fontId="6" fillId="0" borderId="106" xfId="0" applyFont="1" applyBorder="1" applyProtection="1"/>
    <xf numFmtId="0" fontId="6" fillId="0" borderId="106" xfId="0" applyFont="1" applyBorder="1" applyAlignment="1" applyProtection="1">
      <alignment wrapText="1"/>
    </xf>
    <xf numFmtId="0" fontId="6" fillId="0" borderId="22" xfId="0" applyFont="1" applyBorder="1" applyProtection="1"/>
    <xf numFmtId="0" fontId="6" fillId="0" borderId="11" xfId="0" applyFont="1" applyBorder="1" applyProtection="1"/>
    <xf numFmtId="0" fontId="6" fillId="0" borderId="107" xfId="0" applyFont="1" applyBorder="1" applyProtection="1"/>
    <xf numFmtId="0" fontId="6" fillId="0" borderId="4" xfId="0" applyFont="1" applyFill="1" applyBorder="1" applyProtection="1"/>
    <xf numFmtId="0" fontId="7" fillId="0" borderId="47" xfId="0" applyFont="1" applyFill="1" applyBorder="1" applyAlignment="1" applyProtection="1">
      <alignment wrapText="1"/>
    </xf>
    <xf numFmtId="0" fontId="6" fillId="0" borderId="108" xfId="0" applyFont="1" applyFill="1" applyBorder="1" applyProtection="1"/>
    <xf numFmtId="0" fontId="6" fillId="0" borderId="109" xfId="0" applyFont="1" applyFill="1" applyBorder="1" applyAlignment="1" applyProtection="1">
      <alignment wrapText="1"/>
    </xf>
    <xf numFmtId="0" fontId="6" fillId="0" borderId="4" xfId="0" applyNumberFormat="1" applyFont="1" applyFill="1" applyBorder="1" applyAlignment="1" applyProtection="1">
      <alignment wrapText="1"/>
    </xf>
    <xf numFmtId="0" fontId="7" fillId="0" borderId="47" xfId="0" applyNumberFormat="1" applyFont="1" applyFill="1" applyBorder="1" applyAlignment="1" applyProtection="1">
      <alignment wrapText="1"/>
    </xf>
    <xf numFmtId="0" fontId="7" fillId="11" borderId="47" xfId="0" applyNumberFormat="1" applyFont="1" applyFill="1" applyBorder="1" applyAlignment="1" applyProtection="1">
      <alignment wrapText="1"/>
    </xf>
    <xf numFmtId="0" fontId="6" fillId="11" borderId="85" xfId="0" applyFont="1" applyFill="1" applyBorder="1" applyProtection="1"/>
    <xf numFmtId="0" fontId="6" fillId="0" borderId="4" xfId="0" applyFont="1" applyFill="1" applyBorder="1" applyAlignment="1" applyProtection="1">
      <alignment vertical="center"/>
    </xf>
    <xf numFmtId="0" fontId="7" fillId="11" borderId="47" xfId="0" applyFont="1" applyFill="1" applyBorder="1" applyAlignment="1" applyProtection="1">
      <alignment horizontal="left" wrapText="1" indent="1"/>
    </xf>
    <xf numFmtId="0" fontId="6" fillId="11" borderId="32" xfId="0" applyFont="1" applyFill="1" applyBorder="1" applyAlignment="1" applyProtection="1">
      <alignment wrapText="1"/>
    </xf>
    <xf numFmtId="0" fontId="6" fillId="11" borderId="109" xfId="0" applyFont="1" applyFill="1" applyBorder="1" applyAlignment="1" applyProtection="1">
      <alignment wrapText="1"/>
    </xf>
    <xf numFmtId="0" fontId="7" fillId="11" borderId="47" xfId="0" applyNumberFormat="1" applyFont="1" applyFill="1" applyBorder="1" applyAlignment="1" applyProtection="1">
      <alignment horizontal="left" wrapText="1" indent="1"/>
    </xf>
    <xf numFmtId="0" fontId="6" fillId="0" borderId="106" xfId="0" applyFont="1" applyFill="1" applyBorder="1" applyProtection="1"/>
    <xf numFmtId="0" fontId="7" fillId="0" borderId="98" xfId="0" applyFont="1" applyFill="1" applyBorder="1" applyAlignment="1" applyProtection="1">
      <alignment wrapText="1"/>
    </xf>
    <xf numFmtId="0" fontId="7" fillId="2" borderId="9" xfId="0" applyFont="1" applyFill="1" applyBorder="1" applyProtection="1"/>
    <xf numFmtId="0" fontId="6" fillId="8" borderId="25" xfId="0" applyFont="1" applyFill="1" applyBorder="1" applyProtection="1"/>
    <xf numFmtId="0" fontId="6" fillId="0" borderId="24" xfId="0" applyFont="1" applyBorder="1" applyProtection="1"/>
    <xf numFmtId="0" fontId="6" fillId="0" borderId="0" xfId="0" applyFont="1" applyProtection="1"/>
    <xf numFmtId="10" fontId="6" fillId="0" borderId="0" xfId="0" applyNumberFormat="1" applyFont="1" applyProtection="1"/>
    <xf numFmtId="0" fontId="22" fillId="0" borderId="68" xfId="0" applyFont="1" applyFill="1" applyBorder="1" applyProtection="1"/>
    <xf numFmtId="0" fontId="22" fillId="0" borderId="14" xfId="0" applyFont="1" applyFill="1" applyBorder="1" applyProtection="1"/>
    <xf numFmtId="10" fontId="6" fillId="9" borderId="81" xfId="0" applyNumberFormat="1" applyFont="1" applyFill="1" applyBorder="1" applyProtection="1"/>
    <xf numFmtId="10" fontId="6" fillId="9" borderId="3" xfId="0" applyNumberFormat="1" applyFont="1" applyFill="1" applyBorder="1" applyProtection="1"/>
    <xf numFmtId="10" fontId="6" fillId="9" borderId="68" xfId="0" applyNumberFormat="1" applyFont="1" applyFill="1" applyBorder="1" applyProtection="1"/>
    <xf numFmtId="0" fontId="22" fillId="0" borderId="3" xfId="0" applyFont="1" applyFill="1" applyBorder="1" applyProtection="1"/>
    <xf numFmtId="0" fontId="22" fillId="0" borderId="3" xfId="0" applyFont="1" applyFill="1" applyBorder="1" applyAlignment="1" applyProtection="1">
      <alignment wrapText="1"/>
    </xf>
    <xf numFmtId="0" fontId="11" fillId="7" borderId="0" xfId="0" applyFont="1" applyFill="1" applyAlignment="1" applyProtection="1">
      <alignment horizontal="center"/>
    </xf>
    <xf numFmtId="0" fontId="9" fillId="0" borderId="0" xfId="0" applyFont="1" applyProtection="1"/>
    <xf numFmtId="0" fontId="6" fillId="8" borderId="106" xfId="0" applyFont="1" applyFill="1" applyBorder="1" applyAlignment="1" applyProtection="1">
      <alignment horizontal="left"/>
    </xf>
    <xf numFmtId="0" fontId="6" fillId="0" borderId="4" xfId="0" applyFont="1" applyBorder="1" applyAlignment="1" applyProtection="1">
      <alignment wrapText="1"/>
    </xf>
    <xf numFmtId="0" fontId="6" fillId="0" borderId="4" xfId="0" applyFont="1" applyBorder="1" applyProtection="1"/>
    <xf numFmtId="0" fontId="6" fillId="0" borderId="67" xfId="0" applyFont="1" applyFill="1" applyBorder="1" applyAlignment="1" applyProtection="1">
      <alignment wrapText="1"/>
    </xf>
    <xf numFmtId="0" fontId="6" fillId="8" borderId="106" xfId="0" applyFont="1" applyFill="1" applyBorder="1" applyProtection="1"/>
    <xf numFmtId="0" fontId="0" fillId="2" borderId="0" xfId="0" applyFill="1" applyProtection="1">
      <protection locked="0"/>
    </xf>
    <xf numFmtId="0" fontId="0" fillId="3" borderId="0" xfId="0" applyFill="1" applyProtection="1">
      <protection locked="0"/>
    </xf>
    <xf numFmtId="0" fontId="4" fillId="2" borderId="0" xfId="0" applyFont="1" applyFill="1" applyAlignment="1" applyProtection="1">
      <alignment wrapText="1"/>
      <protection locked="0"/>
    </xf>
    <xf numFmtId="0" fontId="4" fillId="3" borderId="0" xfId="0" applyFont="1" applyFill="1" applyAlignment="1" applyProtection="1">
      <alignment wrapText="1"/>
      <protection locked="0"/>
    </xf>
    <xf numFmtId="0" fontId="0" fillId="17" borderId="0" xfId="0" applyNumberFormat="1" applyFill="1" applyProtection="1">
      <protection locked="0"/>
    </xf>
    <xf numFmtId="0" fontId="0" fillId="17" borderId="0" xfId="0" applyFill="1" applyProtection="1">
      <protection locked="0"/>
    </xf>
    <xf numFmtId="0" fontId="34" fillId="17" borderId="0" xfId="0" applyFont="1" applyFill="1" applyProtection="1">
      <protection locked="0"/>
    </xf>
    <xf numFmtId="0" fontId="4" fillId="2" borderId="0" xfId="0" applyFont="1" applyFill="1" applyProtection="1">
      <protection locked="0"/>
    </xf>
    <xf numFmtId="0" fontId="4" fillId="3" borderId="0" xfId="0" applyFont="1" applyFill="1" applyProtection="1">
      <protection locked="0"/>
    </xf>
    <xf numFmtId="0" fontId="44" fillId="2" borderId="0" xfId="0" applyFont="1" applyFill="1" applyProtection="1">
      <protection locked="0"/>
    </xf>
    <xf numFmtId="0" fontId="44" fillId="3" borderId="0" xfId="0" applyFont="1" applyFill="1" applyProtection="1">
      <protection locked="0"/>
    </xf>
    <xf numFmtId="0" fontId="4" fillId="3" borderId="0" xfId="0" applyNumberFormat="1" applyFont="1" applyFill="1" applyProtection="1">
      <protection locked="0"/>
    </xf>
    <xf numFmtId="0" fontId="4" fillId="17" borderId="0" xfId="0" applyFont="1" applyFill="1" applyProtection="1">
      <protection locked="0"/>
    </xf>
    <xf numFmtId="0" fontId="0" fillId="2" borderId="0" xfId="0" applyFill="1" applyAlignment="1" applyProtection="1">
      <protection locked="0"/>
    </xf>
    <xf numFmtId="0" fontId="0" fillId="3" borderId="0" xfId="0" applyFill="1" applyAlignment="1" applyProtection="1">
      <protection locked="0"/>
    </xf>
    <xf numFmtId="0" fontId="14" fillId="2" borderId="0" xfId="0" applyFont="1" applyFill="1" applyAlignment="1" applyProtection="1">
      <protection locked="0"/>
    </xf>
    <xf numFmtId="0" fontId="14" fillId="3" borderId="0" xfId="0" applyFont="1" applyFill="1" applyAlignment="1" applyProtection="1">
      <protection locked="0"/>
    </xf>
    <xf numFmtId="0" fontId="0" fillId="2" borderId="3" xfId="0" applyFill="1" applyBorder="1" applyProtection="1">
      <protection locked="0"/>
    </xf>
    <xf numFmtId="0" fontId="0" fillId="3" borderId="3" xfId="0" applyFill="1" applyBorder="1" applyProtection="1">
      <protection locked="0"/>
    </xf>
    <xf numFmtId="0" fontId="0" fillId="17" borderId="3" xfId="0" applyNumberFormat="1" applyFill="1" applyBorder="1" applyProtection="1">
      <protection locked="0"/>
    </xf>
    <xf numFmtId="0" fontId="16" fillId="17" borderId="3" xfId="0" applyFont="1" applyFill="1" applyBorder="1" applyProtection="1">
      <protection locked="0"/>
    </xf>
    <xf numFmtId="0" fontId="34" fillId="17" borderId="3" xfId="0" applyFont="1" applyFill="1" applyBorder="1" applyProtection="1">
      <protection locked="0"/>
    </xf>
    <xf numFmtId="0" fontId="16" fillId="2" borderId="0" xfId="0" applyFont="1" applyFill="1" applyProtection="1">
      <protection locked="0"/>
    </xf>
    <xf numFmtId="0" fontId="16" fillId="2" borderId="0" xfId="0" applyFont="1" applyFill="1" applyAlignment="1" applyProtection="1">
      <protection locked="0"/>
    </xf>
    <xf numFmtId="0" fontId="16" fillId="3" borderId="0" xfId="0" applyFont="1" applyFill="1" applyProtection="1">
      <protection locked="0"/>
    </xf>
    <xf numFmtId="0" fontId="17" fillId="2" borderId="0" xfId="0" applyFont="1" applyFill="1" applyAlignment="1" applyProtection="1">
      <alignment wrapText="1"/>
      <protection locked="0"/>
    </xf>
    <xf numFmtId="0" fontId="15" fillId="3" borderId="0" xfId="0" applyFont="1" applyFill="1" applyProtection="1">
      <protection locked="0"/>
    </xf>
    <xf numFmtId="0" fontId="16" fillId="2" borderId="0" xfId="0" applyNumberFormat="1" applyFont="1" applyFill="1" applyProtection="1">
      <protection locked="0"/>
    </xf>
    <xf numFmtId="0" fontId="18" fillId="17" borderId="0" xfId="0" applyFont="1" applyFill="1" applyProtection="1">
      <protection locked="0"/>
    </xf>
    <xf numFmtId="0" fontId="4" fillId="17" borderId="0" xfId="0" applyNumberFormat="1" applyFont="1" applyFill="1" applyProtection="1">
      <protection locked="0"/>
    </xf>
    <xf numFmtId="0" fontId="17" fillId="17" borderId="0" xfId="0" applyFont="1" applyFill="1" applyProtection="1">
      <protection locked="0"/>
    </xf>
    <xf numFmtId="0" fontId="17" fillId="2" borderId="0" xfId="0" applyFont="1" applyFill="1" applyProtection="1">
      <protection locked="0"/>
    </xf>
    <xf numFmtId="0" fontId="33" fillId="2" borderId="0" xfId="0" applyFont="1" applyFill="1" applyBorder="1" applyAlignment="1" applyProtection="1">
      <alignment horizontal="left" wrapText="1"/>
      <protection locked="0"/>
    </xf>
    <xf numFmtId="0" fontId="0" fillId="3" borderId="0" xfId="0" applyFill="1" applyAlignment="1" applyProtection="1">
      <alignment wrapText="1"/>
      <protection locked="0"/>
    </xf>
    <xf numFmtId="0" fontId="0" fillId="3" borderId="0" xfId="0" applyNumberFormat="1" applyFill="1" applyProtection="1">
      <protection locked="0"/>
    </xf>
    <xf numFmtId="0" fontId="17" fillId="3" borderId="0" xfId="0" applyNumberFormat="1" applyFont="1" applyFill="1" applyProtection="1">
      <protection locked="0"/>
    </xf>
    <xf numFmtId="0" fontId="17" fillId="3" borderId="0" xfId="0" applyFont="1" applyFill="1" applyProtection="1">
      <protection locked="0"/>
    </xf>
    <xf numFmtId="0" fontId="0" fillId="0" borderId="0" xfId="0" applyFill="1" applyProtection="1">
      <protection locked="0"/>
    </xf>
    <xf numFmtId="0" fontId="1" fillId="3" borderId="0" xfId="0" applyFont="1" applyFill="1" applyProtection="1">
      <protection locked="0"/>
    </xf>
    <xf numFmtId="0" fontId="0" fillId="2" borderId="0" xfId="0" applyFill="1" applyAlignment="1" applyProtection="1">
      <alignment horizontal="center"/>
      <protection locked="0"/>
    </xf>
    <xf numFmtId="0" fontId="0" fillId="3" borderId="0" xfId="0" applyFill="1" applyAlignment="1" applyProtection="1">
      <alignment horizontal="center"/>
      <protection locked="0"/>
    </xf>
    <xf numFmtId="0" fontId="27" fillId="3" borderId="0" xfId="0" applyNumberFormat="1" applyFont="1" applyFill="1" applyBorder="1" applyAlignment="1" applyProtection="1">
      <alignment horizontal="left"/>
      <protection locked="0"/>
    </xf>
    <xf numFmtId="0" fontId="0" fillId="11" borderId="0" xfId="0" applyFill="1" applyProtection="1">
      <protection locked="0"/>
    </xf>
    <xf numFmtId="0" fontId="4" fillId="11" borderId="0" xfId="0" applyNumberFormat="1" applyFont="1" applyFill="1" applyProtection="1">
      <protection locked="0"/>
    </xf>
    <xf numFmtId="0" fontId="41" fillId="0" borderId="64" xfId="0" applyFont="1" applyBorder="1" applyAlignment="1" applyProtection="1">
      <alignment horizontal="center"/>
    </xf>
    <xf numFmtId="0" fontId="6" fillId="8" borderId="81" xfId="0" applyFont="1" applyFill="1" applyBorder="1" applyProtection="1"/>
    <xf numFmtId="0" fontId="6" fillId="0" borderId="3"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59" fillId="0" borderId="3" xfId="0" applyFont="1" applyFill="1" applyBorder="1" applyAlignment="1" applyProtection="1">
      <alignment vertical="center" wrapText="1"/>
    </xf>
    <xf numFmtId="0" fontId="7" fillId="16" borderId="3" xfId="0" applyFont="1" applyFill="1" applyBorder="1" applyAlignment="1" applyProtection="1">
      <alignment wrapText="1"/>
      <protection locked="0"/>
    </xf>
    <xf numFmtId="9" fontId="6" fillId="9" borderId="3" xfId="0" applyNumberFormat="1" applyFont="1" applyFill="1" applyBorder="1" applyAlignment="1" applyProtection="1">
      <alignment horizontal="right"/>
    </xf>
    <xf numFmtId="2" fontId="6" fillId="9" borderId="3" xfId="0" applyNumberFormat="1" applyFont="1" applyFill="1" applyBorder="1" applyAlignment="1" applyProtection="1">
      <alignment horizontal="right"/>
    </xf>
    <xf numFmtId="0" fontId="6" fillId="0" borderId="0" xfId="0" applyFont="1" applyAlignment="1" applyProtection="1">
      <alignment wrapText="1"/>
    </xf>
    <xf numFmtId="165" fontId="1" fillId="16" borderId="3" xfId="0" applyNumberFormat="1" applyFont="1" applyFill="1" applyBorder="1" applyAlignment="1" applyProtection="1">
      <alignment horizontal="center"/>
    </xf>
    <xf numFmtId="0" fontId="9" fillId="0" borderId="0" xfId="0" applyFont="1" applyFill="1" applyProtection="1"/>
    <xf numFmtId="0" fontId="41" fillId="0" borderId="45" xfId="0" applyFont="1" applyFill="1" applyBorder="1" applyAlignment="1" applyProtection="1">
      <alignment horizontal="center"/>
    </xf>
    <xf numFmtId="0" fontId="6" fillId="8" borderId="24" xfId="0" applyFont="1" applyFill="1" applyBorder="1" applyAlignment="1" applyProtection="1">
      <alignment horizontal="center"/>
    </xf>
    <xf numFmtId="0" fontId="6" fillId="8" borderId="18" xfId="0" applyFont="1" applyFill="1" applyBorder="1" applyAlignment="1" applyProtection="1">
      <alignment horizontal="center"/>
    </xf>
    <xf numFmtId="0" fontId="6" fillId="0" borderId="68" xfId="0" applyFont="1" applyBorder="1" applyAlignment="1" applyProtection="1">
      <alignment horizontal="center"/>
    </xf>
    <xf numFmtId="0" fontId="6" fillId="0" borderId="58" xfId="0" applyFont="1" applyBorder="1" applyAlignment="1" applyProtection="1">
      <alignment horizontal="center"/>
    </xf>
    <xf numFmtId="0" fontId="6" fillId="0" borderId="24" xfId="0" applyFont="1" applyBorder="1" applyAlignment="1" applyProtection="1">
      <alignment horizontal="center" wrapText="1"/>
    </xf>
    <xf numFmtId="0" fontId="6" fillId="0" borderId="43" xfId="0" applyFont="1" applyFill="1" applyBorder="1" applyProtection="1"/>
    <xf numFmtId="0" fontId="7" fillId="0" borderId="24" xfId="0" applyFont="1" applyFill="1" applyBorder="1" applyAlignment="1" applyProtection="1">
      <alignment wrapText="1"/>
    </xf>
    <xf numFmtId="0" fontId="6" fillId="0" borderId="9" xfId="0" applyFont="1" applyFill="1" applyBorder="1" applyAlignment="1" applyProtection="1">
      <alignment horizontal="center" wrapText="1"/>
    </xf>
    <xf numFmtId="0" fontId="6" fillId="0" borderId="43" xfId="0" applyFont="1" applyFill="1" applyBorder="1" applyAlignment="1" applyProtection="1">
      <alignment horizontal="center"/>
    </xf>
    <xf numFmtId="0" fontId="6" fillId="0" borderId="24" xfId="0" applyFont="1" applyFill="1" applyBorder="1" applyAlignment="1" applyProtection="1">
      <alignment horizontal="center" wrapText="1"/>
    </xf>
    <xf numFmtId="0" fontId="6" fillId="0" borderId="9" xfId="0" applyFont="1" applyFill="1" applyBorder="1" applyAlignment="1" applyProtection="1">
      <alignment wrapText="1"/>
    </xf>
    <xf numFmtId="0" fontId="6" fillId="0" borderId="24" xfId="0" applyFont="1" applyFill="1" applyBorder="1" applyAlignment="1" applyProtection="1">
      <alignment wrapText="1"/>
    </xf>
    <xf numFmtId="10" fontId="6" fillId="9" borderId="10" xfId="0" applyNumberFormat="1" applyFont="1" applyFill="1" applyBorder="1" applyProtection="1"/>
    <xf numFmtId="2" fontId="7" fillId="9" borderId="10" xfId="0" applyNumberFormat="1" applyFont="1" applyFill="1" applyBorder="1" applyProtection="1"/>
    <xf numFmtId="0" fontId="6" fillId="0" borderId="110" xfId="0" applyFont="1" applyFill="1" applyBorder="1" applyAlignment="1" applyProtection="1">
      <alignment wrapText="1"/>
    </xf>
    <xf numFmtId="0" fontId="6" fillId="0" borderId="10" xfId="0" applyFont="1" applyFill="1" applyBorder="1" applyAlignment="1" applyProtection="1">
      <alignment wrapText="1"/>
    </xf>
    <xf numFmtId="0" fontId="6" fillId="0" borderId="24" xfId="0" applyFont="1" applyFill="1" applyBorder="1" applyAlignment="1" applyProtection="1">
      <alignment horizontal="right" wrapText="1"/>
    </xf>
    <xf numFmtId="0" fontId="6" fillId="0" borderId="110" xfId="0" applyFont="1" applyFill="1" applyBorder="1" applyAlignment="1" applyProtection="1">
      <alignment horizontal="right" wrapText="1"/>
    </xf>
    <xf numFmtId="0" fontId="6" fillId="0" borderId="58" xfId="0" applyFont="1" applyFill="1" applyBorder="1" applyProtection="1"/>
    <xf numFmtId="0" fontId="6" fillId="0" borderId="25" xfId="0" applyFont="1" applyFill="1" applyBorder="1" applyAlignment="1" applyProtection="1">
      <alignment horizontal="center" wrapText="1"/>
    </xf>
    <xf numFmtId="0" fontId="6" fillId="0" borderId="83" xfId="0" applyFont="1" applyFill="1" applyBorder="1" applyAlignment="1" applyProtection="1">
      <alignment wrapText="1"/>
    </xf>
    <xf numFmtId="10" fontId="6" fillId="9" borderId="9" xfId="0" applyNumberFormat="1" applyFont="1" applyFill="1" applyBorder="1" applyProtection="1"/>
    <xf numFmtId="0" fontId="7" fillId="9" borderId="9" xfId="0" applyFont="1" applyFill="1" applyBorder="1" applyProtection="1"/>
    <xf numFmtId="2" fontId="7" fillId="9" borderId="9" xfId="0" applyNumberFormat="1" applyFont="1" applyFill="1" applyBorder="1" applyProtection="1"/>
    <xf numFmtId="0" fontId="6" fillId="0" borderId="110" xfId="0" applyFont="1" applyFill="1" applyBorder="1" applyAlignment="1" applyProtection="1">
      <alignment horizontal="center" wrapText="1"/>
    </xf>
    <xf numFmtId="10" fontId="6" fillId="9" borderId="82" xfId="0" applyNumberFormat="1" applyFont="1" applyFill="1" applyBorder="1" applyProtection="1"/>
    <xf numFmtId="2" fontId="7" fillId="9" borderId="82" xfId="0" applyNumberFormat="1" applyFont="1" applyFill="1" applyBorder="1" applyProtection="1"/>
    <xf numFmtId="0" fontId="7" fillId="0" borderId="24" xfId="0" applyFont="1" applyFill="1" applyBorder="1" applyAlignment="1" applyProtection="1">
      <alignment horizontal="left" wrapText="1" indent="1"/>
    </xf>
    <xf numFmtId="10" fontId="6" fillId="9" borderId="25" xfId="0" applyNumberFormat="1" applyFont="1" applyFill="1" applyBorder="1" applyProtection="1"/>
    <xf numFmtId="2" fontId="7" fillId="9" borderId="83" xfId="0" applyNumberFormat="1" applyFont="1" applyFill="1" applyBorder="1" applyProtection="1"/>
    <xf numFmtId="0" fontId="6" fillId="11" borderId="14" xfId="0" applyFont="1" applyFill="1" applyBorder="1" applyAlignment="1" applyProtection="1">
      <alignment horizontal="left" vertical="center" wrapText="1" indent="2"/>
    </xf>
    <xf numFmtId="10" fontId="6" fillId="9" borderId="83" xfId="0" applyNumberFormat="1" applyFont="1" applyFill="1" applyBorder="1" applyProtection="1"/>
    <xf numFmtId="0" fontId="22" fillId="0" borderId="110" xfId="0" applyFont="1" applyFill="1" applyBorder="1" applyAlignment="1" applyProtection="1">
      <alignment wrapText="1"/>
    </xf>
    <xf numFmtId="0" fontId="0" fillId="0" borderId="110" xfId="0" applyBorder="1" applyAlignment="1" applyProtection="1">
      <alignment wrapText="1"/>
    </xf>
    <xf numFmtId="0" fontId="7" fillId="0" borderId="111" xfId="0" applyFont="1" applyFill="1" applyBorder="1" applyAlignment="1" applyProtection="1">
      <alignment wrapText="1"/>
    </xf>
    <xf numFmtId="0" fontId="6" fillId="0" borderId="8" xfId="0"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6" fillId="0" borderId="112" xfId="0" applyFont="1" applyFill="1" applyBorder="1" applyAlignment="1" applyProtection="1">
      <alignment wrapText="1"/>
    </xf>
    <xf numFmtId="0" fontId="6" fillId="0" borderId="113" xfId="0" applyFont="1" applyFill="1" applyBorder="1" applyAlignment="1" applyProtection="1">
      <alignment wrapText="1"/>
    </xf>
    <xf numFmtId="0" fontId="6" fillId="0" borderId="114" xfId="0" applyFont="1" applyFill="1" applyBorder="1" applyAlignment="1" applyProtection="1">
      <alignment horizontal="center" wrapText="1"/>
    </xf>
    <xf numFmtId="0" fontId="6" fillId="0" borderId="115" xfId="0" applyFont="1" applyFill="1" applyBorder="1" applyAlignment="1" applyProtection="1">
      <alignment wrapText="1"/>
    </xf>
    <xf numFmtId="0" fontId="6" fillId="0" borderId="14" xfId="0" applyFont="1" applyFill="1" applyBorder="1" applyAlignment="1" applyProtection="1">
      <alignment horizontal="center" wrapText="1"/>
    </xf>
    <xf numFmtId="0" fontId="6" fillId="0" borderId="11" xfId="0" applyFont="1" applyFill="1" applyBorder="1" applyAlignment="1" applyProtection="1">
      <alignment wrapText="1"/>
    </xf>
    <xf numFmtId="0" fontId="6" fillId="0" borderId="22" xfId="0" applyFont="1" applyFill="1" applyBorder="1" applyAlignment="1" applyProtection="1">
      <alignment wrapText="1"/>
    </xf>
    <xf numFmtId="0" fontId="6" fillId="11" borderId="43" xfId="0" applyFont="1" applyFill="1" applyBorder="1" applyProtection="1"/>
    <xf numFmtId="0" fontId="6" fillId="11" borderId="14" xfId="0" applyFont="1" applyFill="1" applyBorder="1" applyAlignment="1" applyProtection="1">
      <alignment horizontal="center" wrapText="1"/>
    </xf>
    <xf numFmtId="0" fontId="6" fillId="11" borderId="3" xfId="0" applyFont="1" applyFill="1" applyBorder="1" applyAlignment="1" applyProtection="1">
      <alignment wrapText="1"/>
    </xf>
    <xf numFmtId="0" fontId="6" fillId="0" borderId="116" xfId="0" applyFont="1" applyFill="1" applyBorder="1" applyAlignment="1" applyProtection="1">
      <alignment horizontal="center" wrapText="1"/>
    </xf>
    <xf numFmtId="0" fontId="6" fillId="0" borderId="117" xfId="0" applyFont="1" applyFill="1" applyBorder="1" applyAlignment="1" applyProtection="1">
      <alignment horizontal="center" wrapText="1"/>
    </xf>
    <xf numFmtId="0" fontId="6" fillId="0" borderId="118" xfId="0" applyFont="1" applyFill="1" applyBorder="1" applyAlignment="1" applyProtection="1">
      <alignment wrapText="1"/>
    </xf>
    <xf numFmtId="0" fontId="6" fillId="0" borderId="119" xfId="0" applyFont="1" applyFill="1" applyBorder="1" applyAlignment="1" applyProtection="1">
      <alignment wrapText="1"/>
    </xf>
    <xf numFmtId="0" fontId="6" fillId="0" borderId="56" xfId="0" applyFont="1" applyFill="1" applyBorder="1" applyAlignment="1" applyProtection="1">
      <alignment wrapText="1"/>
    </xf>
    <xf numFmtId="0" fontId="6" fillId="0" borderId="120" xfId="0" applyFont="1" applyFill="1" applyBorder="1" applyAlignment="1" applyProtection="1">
      <alignment wrapText="1"/>
    </xf>
    <xf numFmtId="0" fontId="7" fillId="11" borderId="43" xfId="0" applyFont="1" applyFill="1" applyBorder="1" applyAlignment="1" applyProtection="1">
      <alignment vertical="center" wrapText="1"/>
    </xf>
    <xf numFmtId="0" fontId="0" fillId="11" borderId="0" xfId="0" applyFill="1" applyAlignment="1" applyProtection="1">
      <alignment wrapText="1"/>
    </xf>
    <xf numFmtId="0" fontId="6" fillId="11" borderId="10" xfId="0" applyFont="1" applyFill="1" applyBorder="1" applyAlignment="1" applyProtection="1">
      <alignment wrapText="1"/>
    </xf>
    <xf numFmtId="0" fontId="6" fillId="11" borderId="9" xfId="0" applyFont="1" applyFill="1" applyBorder="1" applyAlignment="1" applyProtection="1">
      <alignment wrapText="1"/>
    </xf>
    <xf numFmtId="0" fontId="6" fillId="11" borderId="81" xfId="0" applyFont="1" applyFill="1" applyBorder="1" applyProtection="1"/>
    <xf numFmtId="0" fontId="6" fillId="11" borderId="56" xfId="0" applyFont="1" applyFill="1" applyBorder="1" applyProtection="1"/>
    <xf numFmtId="0" fontId="7" fillId="11" borderId="56" xfId="0" applyFont="1" applyFill="1" applyBorder="1" applyAlignment="1" applyProtection="1">
      <alignment vertical="center" wrapText="1"/>
    </xf>
    <xf numFmtId="0" fontId="7" fillId="0" borderId="85" xfId="0" applyFont="1" applyFill="1" applyBorder="1" applyProtection="1"/>
    <xf numFmtId="0" fontId="7" fillId="0" borderId="43" xfId="0" applyFont="1" applyFill="1" applyBorder="1" applyProtection="1"/>
    <xf numFmtId="0" fontId="22" fillId="0" borderId="0" xfId="0" applyFont="1" applyFill="1" applyBorder="1" applyAlignment="1" applyProtection="1">
      <alignment wrapText="1"/>
    </xf>
    <xf numFmtId="0" fontId="6" fillId="0" borderId="121" xfId="0" applyFont="1" applyFill="1" applyBorder="1" applyAlignment="1" applyProtection="1">
      <alignment wrapText="1"/>
    </xf>
    <xf numFmtId="0" fontId="0" fillId="0" borderId="30" xfId="0" applyFill="1" applyBorder="1" applyProtection="1"/>
    <xf numFmtId="0" fontId="0" fillId="0" borderId="30" xfId="0" applyFill="1" applyBorder="1" applyAlignment="1" applyProtection="1">
      <alignment wrapText="1"/>
    </xf>
    <xf numFmtId="0" fontId="0" fillId="0" borderId="18" xfId="0" applyFill="1" applyBorder="1" applyProtection="1"/>
    <xf numFmtId="0" fontId="0" fillId="0" borderId="31" xfId="0" applyFill="1" applyBorder="1" applyProtection="1"/>
    <xf numFmtId="0" fontId="7" fillId="0" borderId="122" xfId="0" applyFont="1" applyFill="1" applyBorder="1" applyAlignment="1" applyProtection="1">
      <alignment wrapText="1"/>
    </xf>
    <xf numFmtId="0" fontId="0" fillId="0" borderId="123" xfId="0" applyFill="1" applyBorder="1" applyAlignment="1" applyProtection="1">
      <alignment wrapText="1"/>
    </xf>
    <xf numFmtId="2" fontId="14" fillId="9" borderId="83" xfId="0" applyNumberFormat="1" applyFont="1" applyFill="1" applyBorder="1" applyProtection="1"/>
    <xf numFmtId="0" fontId="14" fillId="0" borderId="0" xfId="0" applyFont="1" applyProtection="1"/>
    <xf numFmtId="0" fontId="4" fillId="3" borderId="0" xfId="0" applyFont="1" applyFill="1" applyBorder="1" applyProtection="1">
      <protection locked="0"/>
    </xf>
    <xf numFmtId="0" fontId="14" fillId="2" borderId="0" xfId="0" applyFont="1" applyFill="1" applyProtection="1"/>
    <xf numFmtId="0" fontId="14" fillId="3" borderId="0" xfId="0" applyFont="1" applyFill="1" applyProtection="1"/>
    <xf numFmtId="0" fontId="7" fillId="0" borderId="0" xfId="0" applyFont="1" applyProtection="1"/>
    <xf numFmtId="0" fontId="6" fillId="8" borderId="18" xfId="0" applyFont="1" applyFill="1" applyBorder="1" applyAlignment="1" applyProtection="1">
      <alignment horizontal="center" wrapText="1"/>
    </xf>
    <xf numFmtId="0" fontId="6" fillId="0" borderId="9" xfId="0" applyFont="1" applyBorder="1" applyAlignment="1" applyProtection="1">
      <alignment wrapText="1"/>
    </xf>
    <xf numFmtId="0" fontId="22" fillId="0" borderId="9" xfId="0" applyFont="1" applyFill="1" applyBorder="1" applyAlignment="1" applyProtection="1">
      <alignment wrapText="1"/>
    </xf>
    <xf numFmtId="0" fontId="6" fillId="0" borderId="0" xfId="0" applyFont="1" applyFill="1" applyAlignment="1" applyProtection="1">
      <alignment wrapText="1"/>
    </xf>
    <xf numFmtId="0" fontId="2" fillId="0" borderId="68" xfId="0" applyFont="1" applyFill="1" applyBorder="1" applyProtection="1"/>
    <xf numFmtId="0" fontId="16" fillId="0" borderId="0" xfId="0" applyFont="1" applyAlignment="1" applyProtection="1"/>
    <xf numFmtId="0" fontId="6" fillId="0" borderId="25" xfId="0" applyFont="1" applyFill="1" applyBorder="1" applyAlignment="1" applyProtection="1">
      <alignment horizontal="right" wrapText="1"/>
    </xf>
    <xf numFmtId="0" fontId="6" fillId="0" borderId="14" xfId="0" applyFont="1" applyFill="1" applyBorder="1" applyAlignment="1" applyProtection="1">
      <alignment horizontal="left" vertical="center" wrapText="1" indent="2"/>
    </xf>
    <xf numFmtId="0" fontId="7" fillId="0" borderId="14" xfId="0" applyFont="1" applyFill="1" applyBorder="1" applyAlignment="1" applyProtection="1">
      <alignment horizontal="left" wrapText="1" indent="1"/>
    </xf>
    <xf numFmtId="0" fontId="6" fillId="0" borderId="14" xfId="0" applyFont="1" applyFill="1" applyBorder="1" applyAlignment="1" applyProtection="1">
      <alignment vertical="center" wrapText="1"/>
    </xf>
    <xf numFmtId="0" fontId="10" fillId="0" borderId="24" xfId="0" applyFont="1" applyFill="1" applyBorder="1" applyAlignment="1" applyProtection="1">
      <alignment vertical="center" wrapText="1"/>
    </xf>
    <xf numFmtId="0" fontId="7" fillId="0" borderId="110" xfId="0" applyFont="1" applyFill="1" applyBorder="1" applyAlignment="1" applyProtection="1">
      <alignment wrapText="1"/>
    </xf>
    <xf numFmtId="0" fontId="6" fillId="0" borderId="124" xfId="0" applyFont="1" applyFill="1" applyBorder="1" applyAlignment="1" applyProtection="1">
      <alignment wrapText="1"/>
    </xf>
    <xf numFmtId="0" fontId="7" fillId="0" borderId="111" xfId="0" applyFont="1" applyFill="1" applyBorder="1" applyAlignment="1" applyProtection="1">
      <alignment vertical="center" wrapText="1"/>
    </xf>
    <xf numFmtId="0" fontId="7" fillId="0" borderId="125" xfId="0" applyFont="1" applyFill="1" applyBorder="1" applyAlignment="1" applyProtection="1">
      <alignment wrapText="1"/>
    </xf>
    <xf numFmtId="0" fontId="6" fillId="0" borderId="126" xfId="0" applyFont="1" applyFill="1" applyBorder="1" applyAlignment="1" applyProtection="1">
      <alignment wrapText="1"/>
    </xf>
    <xf numFmtId="0" fontId="55" fillId="0" borderId="85" xfId="0" applyFont="1" applyFill="1" applyBorder="1" applyProtection="1"/>
    <xf numFmtId="0" fontId="55" fillId="0" borderId="24" xfId="0" applyFont="1" applyFill="1" applyBorder="1" applyAlignment="1" applyProtection="1">
      <alignment wrapText="1"/>
    </xf>
    <xf numFmtId="0" fontId="55" fillId="0" borderId="0" xfId="0" applyFont="1" applyFill="1" applyBorder="1" applyAlignment="1" applyProtection="1">
      <alignment wrapText="1"/>
    </xf>
    <xf numFmtId="0" fontId="56" fillId="0" borderId="0" xfId="0" applyFont="1" applyAlignment="1" applyProtection="1"/>
    <xf numFmtId="0" fontId="55" fillId="0" borderId="0" xfId="0" applyFont="1" applyProtection="1"/>
    <xf numFmtId="0" fontId="53" fillId="0" borderId="0" xfId="0" applyFont="1" applyProtection="1"/>
    <xf numFmtId="0" fontId="6" fillId="0" borderId="22" xfId="0" applyFont="1" applyFill="1" applyBorder="1" applyAlignment="1" applyProtection="1">
      <alignment horizontal="center" wrapText="1"/>
    </xf>
    <xf numFmtId="0" fontId="6" fillId="0" borderId="68" xfId="0" applyFont="1" applyFill="1" applyBorder="1" applyAlignment="1" applyProtection="1">
      <alignment wrapText="1"/>
    </xf>
    <xf numFmtId="0" fontId="6" fillId="0" borderId="59" xfId="0" applyFont="1" applyFill="1" applyBorder="1" applyAlignment="1" applyProtection="1">
      <alignment horizontal="center" wrapText="1"/>
    </xf>
    <xf numFmtId="0" fontId="6" fillId="0" borderId="86" xfId="0" applyFont="1" applyFill="1" applyBorder="1" applyAlignment="1" applyProtection="1">
      <alignment wrapText="1"/>
    </xf>
    <xf numFmtId="0" fontId="6" fillId="0" borderId="94" xfId="0" applyFont="1" applyFill="1" applyBorder="1" applyAlignment="1" applyProtection="1">
      <alignment wrapText="1"/>
    </xf>
    <xf numFmtId="0" fontId="16" fillId="0" borderId="0" xfId="0" applyFont="1" applyBorder="1" applyAlignment="1" applyProtection="1"/>
    <xf numFmtId="0" fontId="6" fillId="0" borderId="56" xfId="0" applyFont="1" applyFill="1" applyBorder="1" applyAlignment="1" applyProtection="1">
      <alignment horizontal="center" wrapText="1"/>
    </xf>
    <xf numFmtId="0" fontId="6" fillId="0" borderId="42" xfId="0" applyFont="1" applyFill="1" applyBorder="1" applyAlignment="1" applyProtection="1">
      <alignment wrapText="1"/>
    </xf>
    <xf numFmtId="0" fontId="7" fillId="0" borderId="43" xfId="0" applyFont="1" applyFill="1" applyBorder="1" applyAlignment="1" applyProtection="1">
      <alignment vertical="center" wrapText="1"/>
    </xf>
    <xf numFmtId="0" fontId="0" fillId="0" borderId="0" xfId="0" applyFill="1" applyAlignment="1" applyProtection="1">
      <alignment wrapText="1"/>
    </xf>
    <xf numFmtId="0" fontId="7" fillId="0" borderId="56" xfId="0" applyFont="1" applyFill="1" applyBorder="1" applyAlignment="1" applyProtection="1">
      <alignment vertical="center" wrapText="1"/>
    </xf>
    <xf numFmtId="0" fontId="6" fillId="0" borderId="24" xfId="0" applyFont="1" applyFill="1" applyBorder="1" applyProtection="1"/>
    <xf numFmtId="0" fontId="0" fillId="0" borderId="81" xfId="0" applyFill="1" applyBorder="1" applyProtection="1"/>
    <xf numFmtId="0" fontId="0" fillId="0" borderId="24" xfId="0" applyFill="1" applyBorder="1" applyAlignment="1" applyProtection="1">
      <alignment wrapText="1"/>
    </xf>
    <xf numFmtId="0" fontId="0" fillId="0" borderId="83" xfId="0" applyBorder="1" applyProtection="1"/>
    <xf numFmtId="0" fontId="22" fillId="0" borderId="19" xfId="0" applyFont="1" applyFill="1" applyBorder="1" applyProtection="1"/>
    <xf numFmtId="0" fontId="0" fillId="0" borderId="19" xfId="0" applyFill="1" applyBorder="1" applyAlignment="1" applyProtection="1">
      <alignment wrapText="1"/>
    </xf>
    <xf numFmtId="0" fontId="14" fillId="2" borderId="0" xfId="0" applyFont="1" applyFill="1" applyProtection="1">
      <protection locked="0"/>
    </xf>
    <xf numFmtId="0" fontId="14" fillId="3" borderId="0" xfId="0" applyFont="1" applyFill="1" applyProtection="1">
      <protection locked="0"/>
    </xf>
    <xf numFmtId="0" fontId="53" fillId="2" borderId="0" xfId="0" applyFont="1" applyFill="1" applyProtection="1">
      <protection locked="0"/>
    </xf>
    <xf numFmtId="0" fontId="54" fillId="3" borderId="0" xfId="0" applyFont="1" applyFill="1" applyProtection="1">
      <protection locked="0"/>
    </xf>
    <xf numFmtId="0" fontId="0" fillId="2" borderId="0" xfId="0" applyFill="1" applyAlignment="1" applyProtection="1">
      <alignment wrapText="1"/>
    </xf>
    <xf numFmtId="0" fontId="0" fillId="8" borderId="18" xfId="0" applyFill="1" applyBorder="1" applyProtection="1"/>
    <xf numFmtId="0" fontId="0" fillId="8" borderId="83" xfId="0" applyFill="1" applyBorder="1" applyAlignment="1" applyProtection="1">
      <alignment horizontal="center"/>
    </xf>
    <xf numFmtId="0" fontId="0" fillId="8" borderId="18" xfId="0" applyFill="1" applyBorder="1" applyAlignment="1" applyProtection="1">
      <alignment horizontal="center" wrapText="1"/>
    </xf>
    <xf numFmtId="0" fontId="0" fillId="8" borderId="18" xfId="0" applyFill="1" applyBorder="1" applyAlignment="1" applyProtection="1">
      <alignment horizontal="center"/>
    </xf>
    <xf numFmtId="0" fontId="0" fillId="8" borderId="127" xfId="0" applyFill="1" applyBorder="1" applyAlignment="1" applyProtection="1">
      <alignment horizontal="center"/>
    </xf>
    <xf numFmtId="0" fontId="0" fillId="0" borderId="9" xfId="0" applyBorder="1" applyProtection="1"/>
    <xf numFmtId="10" fontId="0" fillId="0" borderId="0" xfId="0" applyNumberFormat="1" applyProtection="1"/>
    <xf numFmtId="0" fontId="0" fillId="0" borderId="128" xfId="0" applyBorder="1" applyProtection="1"/>
    <xf numFmtId="0" fontId="7" fillId="0" borderId="68" xfId="0" applyFont="1" applyFill="1" applyBorder="1" applyProtection="1"/>
    <xf numFmtId="0" fontId="7" fillId="0" borderId="0" xfId="0" applyFont="1" applyFill="1" applyAlignment="1" applyProtection="1">
      <alignment wrapText="1"/>
    </xf>
    <xf numFmtId="0" fontId="6" fillId="0" borderId="9" xfId="0" applyFont="1" applyFill="1" applyBorder="1" applyProtection="1"/>
    <xf numFmtId="0" fontId="7" fillId="0" borderId="24" xfId="0" applyFont="1" applyFill="1" applyBorder="1" applyProtection="1"/>
    <xf numFmtId="0" fontId="7" fillId="0" borderId="58" xfId="0" applyFont="1" applyFill="1" applyBorder="1" applyProtection="1"/>
    <xf numFmtId="10" fontId="6" fillId="9" borderId="19" xfId="0" applyNumberFormat="1" applyFont="1" applyFill="1" applyBorder="1" applyProtection="1"/>
    <xf numFmtId="2" fontId="7" fillId="9" borderId="129" xfId="0" applyNumberFormat="1" applyFont="1" applyFill="1" applyBorder="1" applyProtection="1"/>
    <xf numFmtId="0" fontId="2" fillId="0" borderId="0" xfId="0" applyFont="1" applyProtection="1"/>
    <xf numFmtId="0" fontId="6" fillId="0" borderId="10" xfId="0" applyFont="1" applyFill="1" applyBorder="1" applyProtection="1"/>
    <xf numFmtId="10" fontId="6" fillId="9" borderId="8" xfId="0" applyNumberFormat="1" applyFont="1" applyFill="1" applyBorder="1" applyProtection="1"/>
    <xf numFmtId="10" fontId="6" fillId="9" borderId="0" xfId="0" applyNumberFormat="1" applyFont="1" applyFill="1" applyProtection="1"/>
    <xf numFmtId="2" fontId="7" fillId="9" borderId="128" xfId="0" applyNumberFormat="1" applyFont="1" applyFill="1" applyBorder="1" applyProtection="1"/>
    <xf numFmtId="10" fontId="6" fillId="9" borderId="11" xfId="0" applyNumberFormat="1" applyFont="1" applyFill="1" applyBorder="1" applyProtection="1"/>
    <xf numFmtId="10" fontId="6" fillId="9" borderId="31" xfId="0" applyNumberFormat="1" applyFont="1" applyFill="1" applyBorder="1" applyProtection="1"/>
    <xf numFmtId="2" fontId="7" fillId="9" borderId="127" xfId="0" applyNumberFormat="1" applyFont="1" applyFill="1" applyBorder="1" applyProtection="1"/>
    <xf numFmtId="0" fontId="6" fillId="0" borderId="58" xfId="0" applyFont="1" applyFill="1" applyBorder="1" applyAlignment="1" applyProtection="1">
      <alignment horizontal="left" vertical="center" wrapText="1" indent="2"/>
    </xf>
    <xf numFmtId="10" fontId="6" fillId="9" borderId="18" xfId="0" applyNumberFormat="1" applyFont="1" applyFill="1" applyBorder="1" applyProtection="1"/>
    <xf numFmtId="2" fontId="7" fillId="9" borderId="130" xfId="0" applyNumberFormat="1" applyFont="1" applyFill="1" applyBorder="1" applyProtection="1"/>
    <xf numFmtId="0" fontId="7" fillId="0" borderId="24" xfId="0" applyFont="1" applyFill="1" applyBorder="1" applyAlignment="1" applyProtection="1">
      <alignment vertical="center" wrapText="1"/>
    </xf>
    <xf numFmtId="0" fontId="2" fillId="0" borderId="0" xfId="0" applyFont="1" applyFill="1" applyProtection="1"/>
    <xf numFmtId="10" fontId="6" fillId="9" borderId="131" xfId="0" applyNumberFormat="1" applyFont="1" applyFill="1" applyBorder="1" applyProtection="1"/>
    <xf numFmtId="0" fontId="6" fillId="0" borderId="14" xfId="0" applyFont="1" applyFill="1" applyBorder="1" applyAlignment="1" applyProtection="1">
      <alignment wrapText="1"/>
    </xf>
    <xf numFmtId="0" fontId="7" fillId="0" borderId="14" xfId="0" applyFont="1" applyFill="1" applyBorder="1" applyAlignment="1" applyProtection="1">
      <alignment vertical="center" wrapText="1"/>
    </xf>
    <xf numFmtId="10" fontId="6" fillId="9" borderId="0" xfId="0" applyNumberFormat="1" applyFont="1" applyFill="1" applyBorder="1" applyProtection="1"/>
    <xf numFmtId="0" fontId="6" fillId="0" borderId="83" xfId="0" applyFont="1" applyBorder="1" applyProtection="1"/>
    <xf numFmtId="0" fontId="7" fillId="0" borderId="83" xfId="0" applyFont="1" applyFill="1" applyBorder="1" applyProtection="1"/>
    <xf numFmtId="0" fontId="6" fillId="0" borderId="19" xfId="0" applyFont="1" applyFill="1" applyBorder="1" applyAlignment="1" applyProtection="1">
      <alignment wrapText="1"/>
    </xf>
    <xf numFmtId="0" fontId="6" fillId="0" borderId="110" xfId="0" applyFont="1" applyFill="1" applyBorder="1" applyProtection="1"/>
    <xf numFmtId="2" fontId="7" fillId="9" borderId="25" xfId="0" applyNumberFormat="1" applyFont="1" applyFill="1" applyBorder="1" applyProtection="1"/>
    <xf numFmtId="0" fontId="14" fillId="2" borderId="0" xfId="0" applyFont="1" applyFill="1" applyAlignment="1" applyProtection="1">
      <alignment wrapText="1"/>
      <protection locked="0"/>
    </xf>
    <xf numFmtId="0" fontId="14" fillId="3" borderId="0" xfId="0" applyFont="1" applyFill="1" applyAlignment="1" applyProtection="1">
      <alignment wrapText="1"/>
      <protection locked="0"/>
    </xf>
    <xf numFmtId="0" fontId="4" fillId="3" borderId="67" xfId="0" applyFont="1" applyFill="1" applyBorder="1" applyProtection="1">
      <protection locked="0"/>
    </xf>
    <xf numFmtId="0" fontId="13" fillId="7" borderId="0" xfId="0" applyFont="1" applyFill="1" applyAlignment="1" applyProtection="1">
      <alignment horizontal="center"/>
    </xf>
    <xf numFmtId="0" fontId="0" fillId="11" borderId="0" xfId="0" applyFill="1" applyBorder="1" applyAlignment="1" applyProtection="1"/>
    <xf numFmtId="0" fontId="0" fillId="2" borderId="24" xfId="0" applyFill="1" applyBorder="1" applyAlignment="1" applyProtection="1"/>
    <xf numFmtId="0" fontId="6" fillId="0" borderId="9" xfId="0" applyFont="1" applyBorder="1" applyAlignment="1" applyProtection="1"/>
    <xf numFmtId="0" fontId="22" fillId="0" borderId="18" xfId="0" applyFont="1" applyFill="1" applyBorder="1" applyProtection="1"/>
    <xf numFmtId="0" fontId="22" fillId="0" borderId="25" xfId="0" applyFont="1" applyFill="1" applyBorder="1" applyProtection="1"/>
    <xf numFmtId="2" fontId="6" fillId="9" borderId="83" xfId="0" applyNumberFormat="1" applyFont="1" applyFill="1" applyBorder="1" applyAlignment="1" applyProtection="1"/>
    <xf numFmtId="0" fontId="6" fillId="9" borderId="9" xfId="0" applyFont="1" applyFill="1" applyBorder="1" applyAlignment="1" applyProtection="1"/>
    <xf numFmtId="0" fontId="7" fillId="0" borderId="18" xfId="0" applyFont="1" applyFill="1" applyBorder="1" applyProtection="1"/>
    <xf numFmtId="0" fontId="7" fillId="0" borderId="25" xfId="0" applyFont="1" applyFill="1" applyBorder="1" applyProtection="1"/>
    <xf numFmtId="2" fontId="7" fillId="9" borderId="83" xfId="0" applyNumberFormat="1" applyFont="1" applyFill="1" applyBorder="1" applyAlignment="1" applyProtection="1"/>
    <xf numFmtId="0" fontId="6" fillId="0" borderId="25" xfId="0" applyFont="1" applyFill="1" applyBorder="1" applyProtection="1"/>
    <xf numFmtId="0" fontId="6" fillId="0" borderId="19" xfId="0" applyFont="1" applyFill="1" applyBorder="1" applyProtection="1"/>
    <xf numFmtId="0" fontId="7" fillId="0" borderId="19" xfId="0" applyFont="1" applyFill="1" applyBorder="1" applyProtection="1"/>
    <xf numFmtId="0" fontId="7" fillId="0" borderId="8" xfId="0" applyFont="1" applyFill="1" applyBorder="1" applyProtection="1"/>
    <xf numFmtId="0" fontId="7" fillId="0" borderId="110" xfId="0" applyFont="1" applyFill="1" applyBorder="1" applyProtection="1"/>
    <xf numFmtId="0" fontId="16" fillId="0" borderId="0" xfId="0" applyFont="1" applyFill="1" applyProtection="1"/>
    <xf numFmtId="0" fontId="7" fillId="0" borderId="0" xfId="0" applyFont="1" applyFill="1" applyProtection="1"/>
    <xf numFmtId="2" fontId="7" fillId="9" borderId="3" xfId="0" applyNumberFormat="1" applyFont="1" applyFill="1" applyBorder="1" applyAlignment="1" applyProtection="1"/>
    <xf numFmtId="0" fontId="6" fillId="0" borderId="0" xfId="0" applyFont="1" applyBorder="1" applyAlignment="1" applyProtection="1"/>
    <xf numFmtId="0" fontId="6" fillId="0" borderId="0" xfId="0" applyFont="1" applyAlignment="1" applyProtection="1"/>
    <xf numFmtId="0" fontId="0" fillId="0" borderId="0" xfId="0" applyAlignment="1"/>
    <xf numFmtId="0" fontId="7" fillId="0" borderId="18" xfId="0" applyFont="1" applyFill="1" applyBorder="1" applyAlignment="1" applyProtection="1">
      <alignment wrapText="1"/>
    </xf>
    <xf numFmtId="0" fontId="6" fillId="0" borderId="81" xfId="0" applyFont="1" applyFill="1" applyBorder="1" applyAlignment="1">
      <alignment horizontal="center" wrapText="1"/>
    </xf>
    <xf numFmtId="2" fontId="7" fillId="0" borderId="3" xfId="0" applyNumberFormat="1" applyFont="1" applyFill="1" applyBorder="1"/>
    <xf numFmtId="10" fontId="6" fillId="9" borderId="81" xfId="0" applyNumberFormat="1" applyFont="1" applyFill="1" applyBorder="1"/>
    <xf numFmtId="2" fontId="7" fillId="9" borderId="81" xfId="0" applyNumberFormat="1" applyFont="1" applyFill="1" applyBorder="1"/>
    <xf numFmtId="0" fontId="25" fillId="0" borderId="0" xfId="0" applyFont="1" applyFill="1" applyBorder="1" applyAlignment="1">
      <alignment horizontal="center"/>
    </xf>
    <xf numFmtId="49" fontId="8" fillId="0" borderId="0" xfId="0" applyNumberFormat="1" applyFont="1" applyFill="1" applyBorder="1" applyAlignment="1">
      <alignment horizontal="center"/>
    </xf>
    <xf numFmtId="49" fontId="0" fillId="0" borderId="0" xfId="0" applyNumberFormat="1"/>
    <xf numFmtId="0" fontId="4" fillId="0" borderId="0" xfId="0" applyFont="1" applyAlignment="1">
      <alignment wrapText="1"/>
    </xf>
    <xf numFmtId="0" fontId="6" fillId="8" borderId="19" xfId="0" applyFont="1" applyFill="1" applyBorder="1" applyAlignment="1">
      <alignment horizontal="center"/>
    </xf>
    <xf numFmtId="0" fontId="6" fillId="8" borderId="13" xfId="0" applyFont="1" applyFill="1" applyBorder="1" applyAlignment="1">
      <alignment wrapText="1"/>
    </xf>
    <xf numFmtId="0" fontId="6" fillId="8" borderId="8" xfId="0" applyFont="1" applyFill="1" applyBorder="1"/>
    <xf numFmtId="0" fontId="6" fillId="8" borderId="13" xfId="0" applyFont="1" applyFill="1" applyBorder="1"/>
    <xf numFmtId="0" fontId="6" fillId="8" borderId="28" xfId="0" applyFont="1" applyFill="1" applyBorder="1"/>
    <xf numFmtId="0" fontId="6" fillId="0" borderId="0" xfId="0" applyFont="1" applyFill="1" applyBorder="1"/>
    <xf numFmtId="0" fontId="6" fillId="9" borderId="1" xfId="0" applyFont="1" applyFill="1" applyBorder="1"/>
    <xf numFmtId="167" fontId="6" fillId="9" borderId="0" xfId="0" applyNumberFormat="1" applyFont="1" applyFill="1"/>
    <xf numFmtId="0" fontId="6" fillId="9" borderId="0" xfId="0" applyFont="1" applyFill="1"/>
    <xf numFmtId="0" fontId="6" fillId="9" borderId="95" xfId="0" applyFont="1" applyFill="1" applyBorder="1"/>
    <xf numFmtId="0" fontId="0" fillId="0" borderId="96" xfId="0" applyFill="1" applyBorder="1"/>
    <xf numFmtId="0" fontId="7" fillId="0" borderId="23" xfId="0" applyFont="1" applyFill="1" applyBorder="1" applyAlignment="1">
      <alignment wrapText="1"/>
    </xf>
    <xf numFmtId="167" fontId="6" fillId="10" borderId="59" xfId="0" applyNumberFormat="1" applyFont="1" applyFill="1" applyBorder="1"/>
    <xf numFmtId="0" fontId="16" fillId="0" borderId="0" xfId="0" applyFont="1" applyFill="1" applyBorder="1"/>
    <xf numFmtId="167" fontId="6" fillId="10" borderId="0" xfId="0" applyNumberFormat="1" applyFont="1" applyFill="1" applyBorder="1"/>
    <xf numFmtId="167" fontId="6" fillId="10" borderId="57" xfId="0" applyNumberFormat="1" applyFont="1" applyFill="1" applyBorder="1"/>
    <xf numFmtId="9" fontId="6" fillId="9" borderId="1" xfId="13" applyFont="1" applyFill="1" applyBorder="1"/>
    <xf numFmtId="2" fontId="6" fillId="9" borderId="32" xfId="0" applyNumberFormat="1" applyFont="1" applyFill="1" applyBorder="1"/>
    <xf numFmtId="9" fontId="6" fillId="9" borderId="0" xfId="13" applyFont="1" applyFill="1"/>
    <xf numFmtId="2" fontId="6" fillId="9" borderId="95" xfId="0" applyNumberFormat="1" applyFont="1" applyFill="1" applyBorder="1"/>
    <xf numFmtId="0" fontId="6" fillId="0" borderId="97" xfId="0" applyFont="1" applyFill="1" applyBorder="1" applyAlignment="1">
      <alignment wrapText="1"/>
    </xf>
    <xf numFmtId="0" fontId="6" fillId="0" borderId="8" xfId="0" applyFont="1" applyFill="1" applyBorder="1"/>
    <xf numFmtId="9" fontId="6" fillId="9" borderId="14" xfId="13" applyFont="1" applyFill="1" applyBorder="1"/>
    <xf numFmtId="0" fontId="6" fillId="11" borderId="97" xfId="0" applyFont="1" applyFill="1" applyBorder="1" applyAlignment="1">
      <alignment wrapText="1"/>
    </xf>
    <xf numFmtId="0" fontId="6" fillId="11" borderId="19" xfId="0" applyFont="1" applyFill="1" applyBorder="1"/>
    <xf numFmtId="0" fontId="2" fillId="0" borderId="97" xfId="0" applyFont="1" applyFill="1" applyBorder="1" applyAlignment="1">
      <alignment wrapText="1"/>
    </xf>
    <xf numFmtId="0" fontId="6" fillId="10" borderId="3" xfId="0" applyFont="1" applyFill="1" applyBorder="1" applyAlignment="1">
      <alignment horizontal="center"/>
    </xf>
    <xf numFmtId="0" fontId="6" fillId="0" borderId="89" xfId="0" applyFont="1" applyFill="1" applyBorder="1" applyAlignment="1">
      <alignment wrapText="1"/>
    </xf>
    <xf numFmtId="0" fontId="6" fillId="0" borderId="18" xfId="0" applyFont="1" applyFill="1" applyBorder="1"/>
    <xf numFmtId="9" fontId="6" fillId="9" borderId="3" xfId="0" applyNumberFormat="1" applyFont="1" applyFill="1" applyBorder="1"/>
    <xf numFmtId="167" fontId="6" fillId="9" borderId="3" xfId="0" applyNumberFormat="1" applyFont="1" applyFill="1" applyBorder="1"/>
    <xf numFmtId="0" fontId="6" fillId="0" borderId="132" xfId="0" applyFont="1" applyFill="1" applyBorder="1" applyAlignment="1">
      <alignment wrapText="1"/>
    </xf>
    <xf numFmtId="0" fontId="6" fillId="0" borderId="133" xfId="0" applyFont="1" applyFill="1" applyBorder="1"/>
    <xf numFmtId="0" fontId="6" fillId="10" borderId="98" xfId="0" applyFont="1" applyFill="1" applyBorder="1"/>
    <xf numFmtId="0" fontId="6" fillId="0" borderId="85" xfId="0" applyFont="1" applyFill="1" applyBorder="1" applyAlignment="1">
      <alignment wrapText="1"/>
    </xf>
    <xf numFmtId="0" fontId="6" fillId="0" borderId="99" xfId="0" applyFont="1" applyFill="1" applyBorder="1"/>
    <xf numFmtId="0" fontId="6" fillId="11" borderId="18" xfId="0" applyFont="1" applyFill="1" applyBorder="1"/>
    <xf numFmtId="0" fontId="7" fillId="0" borderId="13" xfId="0" applyFont="1" applyFill="1" applyBorder="1" applyAlignment="1">
      <alignment wrapText="1"/>
    </xf>
    <xf numFmtId="0" fontId="6" fillId="0" borderId="100" xfId="0" applyFont="1" applyFill="1" applyBorder="1" applyAlignment="1">
      <alignment horizontal="center"/>
    </xf>
    <xf numFmtId="0" fontId="6" fillId="0" borderId="11" xfId="0" applyFont="1" applyFill="1" applyBorder="1"/>
    <xf numFmtId="0" fontId="0" fillId="10" borderId="43" xfId="0" applyFill="1" applyBorder="1"/>
    <xf numFmtId="0" fontId="16" fillId="0" borderId="0" xfId="0" applyFont="1"/>
    <xf numFmtId="0" fontId="6" fillId="0" borderId="101" xfId="0" applyFont="1" applyFill="1" applyBorder="1" applyAlignment="1">
      <alignment horizontal="center"/>
    </xf>
    <xf numFmtId="0" fontId="7" fillId="0" borderId="20" xfId="0" applyFont="1" applyFill="1" applyBorder="1"/>
    <xf numFmtId="0" fontId="4" fillId="17" borderId="0" xfId="0" applyFont="1" applyFill="1" applyProtection="1"/>
    <xf numFmtId="0" fontId="7" fillId="11" borderId="81" xfId="0" applyFont="1" applyFill="1" applyBorder="1" applyAlignment="1" applyProtection="1">
      <alignment horizontal="center" vertical="center"/>
    </xf>
    <xf numFmtId="0" fontId="6" fillId="11" borderId="18" xfId="0" applyFont="1" applyFill="1" applyBorder="1" applyAlignment="1" applyProtection="1">
      <alignment horizontal="left" wrapText="1" indent="1"/>
    </xf>
    <xf numFmtId="0" fontId="6" fillId="11" borderId="81" xfId="0" applyFont="1" applyFill="1" applyBorder="1" applyAlignment="1" applyProtection="1">
      <alignment horizontal="center"/>
    </xf>
    <xf numFmtId="0" fontId="6" fillId="11" borderId="50" xfId="0" applyFont="1" applyFill="1" applyBorder="1" applyAlignment="1" applyProtection="1">
      <alignment wrapText="1"/>
    </xf>
    <xf numFmtId="0" fontId="17" fillId="3" borderId="0" xfId="0" applyFont="1" applyFill="1" applyProtection="1"/>
    <xf numFmtId="0" fontId="27" fillId="3" borderId="0" xfId="0" applyNumberFormat="1" applyFont="1" applyFill="1" applyBorder="1" applyAlignment="1" applyProtection="1">
      <alignment horizontal="left"/>
    </xf>
    <xf numFmtId="0" fontId="6" fillId="11" borderId="8" xfId="0" applyFont="1" applyFill="1" applyBorder="1" applyAlignment="1" applyProtection="1">
      <alignment wrapText="1"/>
    </xf>
    <xf numFmtId="0" fontId="4" fillId="3" borderId="18" xfId="0" applyFont="1" applyFill="1" applyBorder="1" applyProtection="1"/>
    <xf numFmtId="0" fontId="0" fillId="2" borderId="18" xfId="0" applyFill="1" applyBorder="1" applyProtection="1"/>
    <xf numFmtId="0" fontId="0" fillId="0" borderId="134" xfId="0" applyFill="1" applyBorder="1" applyProtection="1"/>
    <xf numFmtId="0" fontId="0" fillId="3" borderId="0" xfId="0" applyFill="1" applyAlignment="1" applyProtection="1">
      <alignment horizontal="center"/>
    </xf>
    <xf numFmtId="0" fontId="0" fillId="0" borderId="0" xfId="0" applyFont="1" applyProtection="1"/>
    <xf numFmtId="0" fontId="0" fillId="0" borderId="0" xfId="0" applyFont="1" applyBorder="1" applyProtection="1"/>
    <xf numFmtId="167" fontId="7" fillId="18" borderId="81" xfId="0" applyNumberFormat="1" applyFont="1" applyFill="1" applyBorder="1" applyProtection="1"/>
    <xf numFmtId="0" fontId="7" fillId="0" borderId="135" xfId="0" applyFont="1" applyFill="1" applyBorder="1" applyAlignment="1" applyProtection="1">
      <alignment wrapText="1"/>
    </xf>
    <xf numFmtId="0" fontId="0" fillId="0" borderId="89" xfId="0" applyFill="1" applyBorder="1" applyAlignment="1" applyProtection="1">
      <alignment horizontal="center"/>
    </xf>
    <xf numFmtId="0" fontId="4" fillId="17" borderId="0" xfId="0" applyFont="1" applyFill="1" applyAlignment="1" applyProtection="1">
      <alignment horizontal="left" vertical="top"/>
    </xf>
    <xf numFmtId="0" fontId="0" fillId="0" borderId="81" xfId="0" applyFill="1" applyBorder="1" applyAlignment="1" applyProtection="1">
      <alignment horizontal="center"/>
    </xf>
    <xf numFmtId="0" fontId="0" fillId="0" borderId="0" xfId="0" applyFont="1" applyFill="1" applyBorder="1" applyProtection="1"/>
    <xf numFmtId="0" fontId="7" fillId="11" borderId="67" xfId="0" applyFont="1" applyFill="1" applyBorder="1" applyAlignment="1" applyProtection="1">
      <alignment horizontal="left" wrapText="1"/>
    </xf>
    <xf numFmtId="0" fontId="6" fillId="11" borderId="3" xfId="0" applyFont="1" applyFill="1" applyBorder="1" applyAlignment="1" applyProtection="1">
      <alignment horizontal="center"/>
    </xf>
    <xf numFmtId="0" fontId="27" fillId="3" borderId="0" xfId="7" applyNumberFormat="1" applyFont="1" applyFill="1" applyBorder="1" applyAlignment="1" applyProtection="1">
      <alignment horizontal="left"/>
    </xf>
    <xf numFmtId="0" fontId="7" fillId="0" borderId="67" xfId="0" applyFont="1" applyFill="1" applyBorder="1" applyAlignment="1" applyProtection="1">
      <alignment horizontal="left" wrapText="1"/>
    </xf>
    <xf numFmtId="0" fontId="6" fillId="0" borderId="50" xfId="0" applyFont="1" applyFill="1" applyBorder="1" applyAlignment="1" applyProtection="1">
      <alignment horizontal="left" wrapText="1"/>
    </xf>
    <xf numFmtId="0" fontId="6" fillId="0" borderId="11" xfId="0" applyFont="1" applyFill="1" applyBorder="1" applyAlignment="1" applyProtection="1">
      <alignment horizontal="left" wrapText="1"/>
    </xf>
    <xf numFmtId="167" fontId="6" fillId="0" borderId="3" xfId="0" applyNumberFormat="1" applyFont="1" applyFill="1" applyBorder="1" applyProtection="1"/>
    <xf numFmtId="0" fontId="6" fillId="0" borderId="8" xfId="0" applyFont="1" applyFill="1" applyBorder="1" applyAlignment="1" applyProtection="1">
      <alignment horizontal="left" wrapText="1"/>
    </xf>
    <xf numFmtId="0" fontId="1" fillId="3" borderId="0" xfId="0" applyNumberFormat="1" applyFont="1" applyFill="1" applyProtection="1"/>
    <xf numFmtId="167" fontId="6" fillId="0" borderId="81" xfId="0" applyNumberFormat="1" applyFont="1" applyFill="1" applyBorder="1" applyProtection="1"/>
    <xf numFmtId="9" fontId="6" fillId="9" borderId="68" xfId="13" applyFont="1" applyFill="1" applyBorder="1" applyProtection="1"/>
    <xf numFmtId="0" fontId="6" fillId="11" borderId="68" xfId="0" applyFont="1" applyFill="1" applyBorder="1" applyAlignment="1" applyProtection="1">
      <alignment horizontal="center"/>
    </xf>
    <xf numFmtId="0" fontId="6" fillId="0" borderId="0" xfId="0" applyFont="1" applyFill="1" applyBorder="1" applyAlignment="1" applyProtection="1">
      <alignment horizontal="left" wrapText="1" indent="3"/>
    </xf>
    <xf numFmtId="0" fontId="7" fillId="0" borderId="93" xfId="0" applyFont="1" applyFill="1" applyBorder="1" applyAlignment="1" applyProtection="1">
      <alignment wrapText="1"/>
    </xf>
    <xf numFmtId="0" fontId="7" fillId="0" borderId="3" xfId="0" applyFont="1" applyFill="1" applyBorder="1" applyAlignment="1" applyProtection="1">
      <alignment horizontal="left" wrapText="1" indent="2"/>
    </xf>
    <xf numFmtId="2" fontId="6" fillId="10" borderId="81" xfId="0" applyNumberFormat="1" applyFont="1" applyFill="1" applyBorder="1" applyProtection="1"/>
    <xf numFmtId="9" fontId="6" fillId="10" borderId="81" xfId="13" applyFont="1" applyFill="1" applyBorder="1" applyProtection="1"/>
    <xf numFmtId="0" fontId="6" fillId="15" borderId="87" xfId="0" applyFont="1" applyFill="1" applyBorder="1" applyProtection="1"/>
    <xf numFmtId="0" fontId="6" fillId="10" borderId="3" xfId="0" applyFont="1" applyFill="1" applyBorder="1" applyProtection="1">
      <protection locked="0"/>
    </xf>
    <xf numFmtId="0" fontId="6" fillId="0" borderId="3" xfId="0" applyFont="1" applyFill="1" applyBorder="1" applyAlignment="1" applyProtection="1">
      <alignment horizontal="left" wrapText="1" indent="3"/>
    </xf>
    <xf numFmtId="0" fontId="6" fillId="10" borderId="1" xfId="0" applyFont="1" applyFill="1" applyBorder="1" applyProtection="1"/>
    <xf numFmtId="0" fontId="7" fillId="0" borderId="86" xfId="0" applyFont="1" applyFill="1" applyBorder="1" applyAlignment="1" applyProtection="1">
      <alignment horizontal="left" wrapText="1"/>
    </xf>
    <xf numFmtId="0" fontId="0" fillId="0" borderId="67" xfId="0" applyBorder="1" applyAlignment="1" applyProtection="1">
      <alignment horizontal="center"/>
    </xf>
    <xf numFmtId="9" fontId="6" fillId="9" borderId="85" xfId="13" applyFont="1" applyFill="1" applyBorder="1" applyProtection="1"/>
    <xf numFmtId="0" fontId="6" fillId="0" borderId="136" xfId="0" applyFont="1" applyFill="1" applyBorder="1" applyAlignment="1" applyProtection="1">
      <alignment horizontal="center"/>
    </xf>
    <xf numFmtId="167" fontId="6" fillId="0" borderId="68" xfId="0" applyNumberFormat="1" applyFont="1" applyFill="1" applyBorder="1" applyProtection="1"/>
    <xf numFmtId="0" fontId="6" fillId="0" borderId="62" xfId="0" applyFont="1" applyFill="1" applyBorder="1" applyAlignment="1" applyProtection="1">
      <alignment wrapText="1"/>
    </xf>
    <xf numFmtId="0" fontId="6" fillId="11" borderId="50" xfId="0" applyFont="1" applyFill="1" applyBorder="1" applyAlignment="1" applyProtection="1">
      <alignment horizontal="left" vertical="center" wrapText="1" indent="2"/>
    </xf>
    <xf numFmtId="0" fontId="6" fillId="11" borderId="50" xfId="0" applyFont="1" applyFill="1" applyBorder="1" applyAlignment="1" applyProtection="1">
      <alignment horizontal="left" wrapText="1" indent="1"/>
    </xf>
    <xf numFmtId="0" fontId="6" fillId="15" borderId="86" xfId="0" applyFont="1" applyFill="1" applyBorder="1" applyProtection="1"/>
    <xf numFmtId="0" fontId="6" fillId="11" borderId="50" xfId="0" applyFont="1" applyFill="1" applyBorder="1" applyAlignment="1" applyProtection="1">
      <alignment horizontal="left" wrapText="1"/>
    </xf>
    <xf numFmtId="0" fontId="6" fillId="11" borderId="68" xfId="0" applyFont="1" applyFill="1" applyBorder="1" applyAlignment="1" applyProtection="1">
      <alignment horizontal="center" vertical="top"/>
    </xf>
    <xf numFmtId="0" fontId="6" fillId="11" borderId="81" xfId="0" applyFont="1" applyFill="1" applyBorder="1" applyAlignment="1" applyProtection="1">
      <alignment horizontal="center" vertical="top"/>
    </xf>
    <xf numFmtId="0" fontId="6" fillId="11" borderId="0" xfId="0" applyFont="1" applyFill="1" applyBorder="1" applyAlignment="1" applyProtection="1">
      <alignment horizontal="left" wrapText="1"/>
    </xf>
    <xf numFmtId="0" fontId="6" fillId="11" borderId="0" xfId="0" applyFont="1" applyFill="1" applyBorder="1" applyAlignment="1" applyProtection="1">
      <alignment horizontal="left" wrapText="1" indent="3"/>
    </xf>
    <xf numFmtId="0" fontId="6" fillId="11" borderId="18" xfId="0" applyFont="1" applyFill="1" applyBorder="1" applyAlignment="1" applyProtection="1">
      <alignment horizontal="left" wrapText="1" indent="3"/>
    </xf>
    <xf numFmtId="0" fontId="6" fillId="0" borderId="50" xfId="0" applyFont="1" applyFill="1" applyBorder="1" applyAlignment="1" applyProtection="1">
      <alignment horizontal="left" vertical="center" wrapText="1" indent="2"/>
    </xf>
    <xf numFmtId="0" fontId="6" fillId="0" borderId="50" xfId="0" applyFont="1" applyFill="1" applyBorder="1" applyAlignment="1" applyProtection="1">
      <alignment horizontal="left" wrapText="1" indent="1"/>
    </xf>
    <xf numFmtId="0" fontId="6" fillId="0" borderId="68" xfId="0" applyFont="1" applyFill="1" applyBorder="1" applyAlignment="1" applyProtection="1">
      <alignment horizontal="center" vertical="top"/>
    </xf>
    <xf numFmtId="0" fontId="6" fillId="0" borderId="0" xfId="0" applyFont="1" applyFill="1" applyBorder="1" applyAlignment="1" applyProtection="1">
      <alignment horizontal="left" wrapText="1"/>
    </xf>
    <xf numFmtId="0" fontId="6" fillId="0" borderId="18" xfId="0" applyFont="1" applyFill="1" applyBorder="1" applyAlignment="1" applyProtection="1">
      <alignment horizontal="left" wrapText="1" indent="3"/>
    </xf>
    <xf numFmtId="0" fontId="7" fillId="0" borderId="11" xfId="0" applyFont="1" applyFill="1" applyBorder="1" applyAlignment="1" applyProtection="1">
      <alignment wrapText="1"/>
    </xf>
    <xf numFmtId="0" fontId="1" fillId="0" borderId="0" xfId="0" applyFont="1" applyFill="1" applyBorder="1" applyProtection="1"/>
    <xf numFmtId="0" fontId="0" fillId="0" borderId="58" xfId="0" applyBorder="1" applyProtection="1"/>
    <xf numFmtId="0" fontId="6" fillId="0" borderId="137" xfId="0" applyFont="1" applyFill="1" applyBorder="1" applyProtection="1"/>
    <xf numFmtId="0" fontId="6" fillId="8" borderId="20" xfId="0" applyFont="1" applyFill="1" applyBorder="1" applyAlignment="1" applyProtection="1">
      <alignment horizontal="center"/>
    </xf>
    <xf numFmtId="0" fontId="6" fillId="8" borderId="20" xfId="0" applyFont="1" applyFill="1" applyBorder="1" applyAlignment="1" applyProtection="1">
      <alignment horizontal="center" wrapText="1"/>
    </xf>
    <xf numFmtId="0" fontId="0" fillId="3" borderId="0" xfId="0" applyFill="1" applyAlignment="1" applyProtection="1">
      <alignment wrapText="1"/>
    </xf>
    <xf numFmtId="0" fontId="0" fillId="2" borderId="0" xfId="0" applyFill="1" applyAlignment="1" applyProtection="1">
      <alignment horizontal="left" vertical="top"/>
    </xf>
    <xf numFmtId="0" fontId="7" fillId="0" borderId="50" xfId="0" applyFont="1" applyFill="1" applyBorder="1" applyAlignment="1" applyProtection="1">
      <alignment wrapText="1"/>
    </xf>
    <xf numFmtId="0" fontId="6" fillId="0" borderId="3" xfId="0" applyFont="1" applyFill="1" applyBorder="1" applyAlignment="1" applyProtection="1">
      <alignment horizontal="left" wrapText="1"/>
    </xf>
    <xf numFmtId="0" fontId="6" fillId="0" borderId="3" xfId="0" applyFont="1" applyFill="1" applyBorder="1" applyAlignment="1" applyProtection="1">
      <alignment horizontal="left" wrapText="1" indent="1"/>
    </xf>
    <xf numFmtId="0" fontId="6" fillId="0" borderId="3" xfId="0" applyFont="1" applyFill="1" applyBorder="1" applyAlignment="1" applyProtection="1">
      <alignment horizontal="left" vertical="center" wrapText="1" indent="2"/>
    </xf>
    <xf numFmtId="0" fontId="6" fillId="0" borderId="23" xfId="0" applyFont="1" applyFill="1" applyBorder="1" applyAlignment="1" applyProtection="1">
      <alignment horizontal="left" wrapText="1"/>
    </xf>
    <xf numFmtId="0" fontId="6" fillId="0" borderId="14" xfId="0" applyFont="1" applyFill="1" applyBorder="1" applyAlignment="1" applyProtection="1">
      <alignment horizontal="left" wrapText="1" indent="1"/>
    </xf>
    <xf numFmtId="0" fontId="6" fillId="11" borderId="57" xfId="0" applyFont="1" applyFill="1" applyBorder="1" applyAlignment="1" applyProtection="1">
      <alignment horizontal="left" wrapText="1"/>
    </xf>
    <xf numFmtId="0" fontId="6" fillId="11" borderId="3" xfId="0" applyFont="1" applyFill="1" applyBorder="1" applyAlignment="1" applyProtection="1">
      <alignment horizontal="left" wrapText="1" indent="3"/>
    </xf>
    <xf numFmtId="0" fontId="6" fillId="11" borderId="3" xfId="0" applyFont="1" applyFill="1" applyBorder="1" applyAlignment="1" applyProtection="1">
      <alignment horizontal="left" vertical="center" wrapText="1" indent="2"/>
    </xf>
    <xf numFmtId="0" fontId="4" fillId="11" borderId="0" xfId="0" applyNumberFormat="1" applyFont="1" applyFill="1" applyProtection="1"/>
    <xf numFmtId="0" fontId="6" fillId="11" borderId="85" xfId="0" applyFont="1" applyFill="1" applyBorder="1" applyAlignment="1" applyProtection="1">
      <alignment horizontal="center" vertical="top"/>
    </xf>
    <xf numFmtId="2" fontId="6" fillId="10" borderId="95" xfId="0" applyNumberFormat="1" applyFont="1" applyFill="1" applyBorder="1" applyProtection="1"/>
    <xf numFmtId="0" fontId="6" fillId="0" borderId="23" xfId="0" applyFont="1" applyFill="1" applyBorder="1" applyAlignment="1" applyProtection="1">
      <alignment horizontal="center"/>
    </xf>
    <xf numFmtId="0" fontId="6" fillId="0" borderId="32" xfId="0" applyFont="1" applyFill="1" applyBorder="1" applyAlignment="1" applyProtection="1">
      <alignment horizontal="left" wrapText="1" indent="3"/>
    </xf>
    <xf numFmtId="167" fontId="6" fillId="0" borderId="14" xfId="0" applyNumberFormat="1" applyFont="1" applyFill="1" applyBorder="1" applyProtection="1"/>
    <xf numFmtId="0" fontId="6" fillId="0" borderId="3" xfId="0" applyFont="1" applyFill="1" applyBorder="1" applyAlignment="1" applyProtection="1">
      <alignment horizontal="center" vertical="center"/>
    </xf>
    <xf numFmtId="0" fontId="0" fillId="0" borderId="0" xfId="0" applyFill="1" applyBorder="1" applyAlignment="1" applyProtection="1">
      <alignment horizontal="center"/>
    </xf>
    <xf numFmtId="0" fontId="0" fillId="0" borderId="97" xfId="0" applyFill="1" applyBorder="1" applyAlignment="1" applyProtection="1">
      <alignment horizontal="center"/>
    </xf>
    <xf numFmtId="0" fontId="69" fillId="19" borderId="80" xfId="0" applyFont="1" applyFill="1" applyBorder="1"/>
    <xf numFmtId="0" fontId="69" fillId="19" borderId="6" xfId="0" applyFont="1" applyFill="1" applyBorder="1"/>
    <xf numFmtId="0" fontId="70" fillId="11" borderId="51" xfId="0" applyFont="1" applyFill="1" applyBorder="1" applyAlignment="1">
      <alignment horizontal="right" vertical="center"/>
    </xf>
    <xf numFmtId="0" fontId="69" fillId="19" borderId="43" xfId="0" applyFont="1" applyFill="1" applyBorder="1"/>
    <xf numFmtId="0" fontId="69" fillId="19" borderId="0" xfId="0" applyFont="1" applyFill="1" applyBorder="1"/>
    <xf numFmtId="0" fontId="70" fillId="11" borderId="49" xfId="0" applyFont="1" applyFill="1" applyBorder="1" applyAlignment="1">
      <alignment horizontal="right" vertical="center"/>
    </xf>
    <xf numFmtId="0" fontId="70" fillId="11" borderId="49" xfId="0" applyFont="1" applyFill="1" applyBorder="1" applyAlignment="1">
      <alignment horizontal="center" vertical="center"/>
    </xf>
    <xf numFmtId="0" fontId="70" fillId="11" borderId="49" xfId="0" applyFont="1" applyFill="1" applyBorder="1" applyAlignment="1">
      <alignment wrapText="1"/>
    </xf>
    <xf numFmtId="0" fontId="6" fillId="15" borderId="74" xfId="0" applyFont="1" applyFill="1" applyBorder="1"/>
    <xf numFmtId="0" fontId="64" fillId="11" borderId="48" xfId="0" applyFont="1" applyFill="1" applyBorder="1" applyAlignment="1">
      <alignment vertical="center" wrapText="1"/>
    </xf>
    <xf numFmtId="0" fontId="70" fillId="11" borderId="60" xfId="0" applyFont="1" applyFill="1" applyBorder="1" applyAlignment="1">
      <alignment horizontal="center" vertical="center"/>
    </xf>
    <xf numFmtId="167" fontId="6" fillId="9" borderId="45" xfId="0" applyNumberFormat="1" applyFont="1" applyFill="1" applyBorder="1" applyProtection="1"/>
    <xf numFmtId="0" fontId="70" fillId="11" borderId="51" xfId="0" applyFont="1" applyFill="1" applyBorder="1" applyAlignment="1">
      <alignment horizontal="center" vertical="center"/>
    </xf>
    <xf numFmtId="0" fontId="60" fillId="11" borderId="76" xfId="0" applyFont="1" applyFill="1" applyBorder="1" applyAlignment="1" applyProtection="1">
      <alignment vertical="center" wrapText="1"/>
      <protection locked="0"/>
    </xf>
    <xf numFmtId="0" fontId="6" fillId="15" borderId="56" xfId="0" applyFont="1" applyFill="1" applyBorder="1"/>
    <xf numFmtId="0" fontId="7" fillId="11" borderId="48" xfId="0" applyFont="1" applyFill="1" applyBorder="1" applyAlignment="1">
      <alignment horizontal="left" wrapText="1"/>
    </xf>
    <xf numFmtId="0" fontId="69" fillId="19" borderId="0" xfId="0" applyFont="1" applyFill="1" applyBorder="1" applyAlignment="1">
      <alignment vertical="center"/>
    </xf>
    <xf numFmtId="0" fontId="6" fillId="15" borderId="138" xfId="0" applyFont="1" applyFill="1" applyBorder="1"/>
    <xf numFmtId="0" fontId="7" fillId="11" borderId="48" xfId="0" applyFont="1" applyFill="1" applyBorder="1" applyAlignment="1">
      <alignment vertical="center" wrapText="1"/>
    </xf>
    <xf numFmtId="0" fontId="70" fillId="11" borderId="48" xfId="0" applyFont="1" applyFill="1" applyBorder="1" applyAlignment="1">
      <alignment horizontal="center" vertical="center"/>
    </xf>
    <xf numFmtId="0" fontId="7" fillId="11" borderId="45" xfId="0" applyFont="1" applyFill="1" applyBorder="1" applyAlignment="1">
      <alignment wrapText="1"/>
    </xf>
    <xf numFmtId="0" fontId="69" fillId="19" borderId="139" xfId="0" applyFont="1" applyFill="1" applyBorder="1"/>
    <xf numFmtId="0" fontId="69" fillId="19" borderId="140" xfId="0" applyFont="1" applyFill="1" applyBorder="1"/>
    <xf numFmtId="0" fontId="7" fillId="11" borderId="141" xfId="0" applyFont="1" applyFill="1" applyBorder="1" applyAlignment="1">
      <alignment wrapText="1"/>
    </xf>
    <xf numFmtId="167" fontId="6" fillId="9" borderId="142" xfId="0" applyNumberFormat="1" applyFont="1" applyFill="1" applyBorder="1" applyProtection="1"/>
    <xf numFmtId="167" fontId="6" fillId="9" borderId="143" xfId="0" applyNumberFormat="1" applyFont="1" applyFill="1" applyBorder="1" applyProtection="1"/>
    <xf numFmtId="0" fontId="7" fillId="11" borderId="60" xfId="0" applyFont="1" applyFill="1" applyBorder="1" applyAlignment="1">
      <alignment wrapText="1"/>
    </xf>
    <xf numFmtId="0" fontId="70" fillId="11" borderId="49" xfId="0" applyFont="1" applyFill="1" applyBorder="1" applyAlignment="1">
      <alignment horizontal="left" vertical="center" wrapText="1" indent="2"/>
    </xf>
    <xf numFmtId="0" fontId="72" fillId="19" borderId="0" xfId="0" applyFont="1" applyFill="1" applyBorder="1"/>
    <xf numFmtId="167" fontId="6" fillId="9" borderId="144" xfId="0" applyNumberFormat="1" applyFont="1" applyFill="1" applyBorder="1" applyProtection="1"/>
    <xf numFmtId="0" fontId="6" fillId="15" borderId="14" xfId="0" applyFont="1" applyFill="1" applyBorder="1"/>
    <xf numFmtId="0" fontId="7" fillId="11" borderId="60" xfId="0" applyFont="1" applyFill="1" applyBorder="1" applyAlignment="1">
      <alignment horizontal="left" vertical="center" wrapText="1"/>
    </xf>
    <xf numFmtId="0" fontId="7" fillId="11" borderId="51" xfId="0" applyFont="1" applyFill="1" applyBorder="1" applyAlignment="1">
      <alignment wrapText="1"/>
    </xf>
    <xf numFmtId="0" fontId="70" fillId="11" borderId="49" xfId="0" applyFont="1" applyFill="1" applyBorder="1" applyAlignment="1">
      <alignment horizontal="left" vertical="center" wrapText="1"/>
    </xf>
    <xf numFmtId="0" fontId="6" fillId="15" borderId="145" xfId="0" applyFont="1" applyFill="1" applyBorder="1"/>
    <xf numFmtId="0" fontId="73" fillId="7" borderId="14" xfId="0" applyFont="1" applyFill="1" applyBorder="1" applyAlignment="1">
      <alignment horizontal="center"/>
    </xf>
    <xf numFmtId="0" fontId="73" fillId="7" borderId="50" xfId="0" applyFont="1" applyFill="1" applyBorder="1" applyAlignment="1">
      <alignment horizontal="center"/>
    </xf>
    <xf numFmtId="0" fontId="73" fillId="7" borderId="67" xfId="0" applyFont="1" applyFill="1" applyBorder="1" applyAlignment="1">
      <alignment horizontal="center" vertical="center"/>
    </xf>
    <xf numFmtId="0" fontId="32" fillId="7" borderId="67" xfId="0" applyFont="1" applyFill="1" applyBorder="1" applyAlignment="1" applyProtection="1">
      <alignment horizontal="center" vertical="center"/>
    </xf>
    <xf numFmtId="0" fontId="32" fillId="7" borderId="50" xfId="0" applyFont="1" applyFill="1" applyBorder="1" applyAlignment="1" applyProtection="1">
      <alignment horizontal="center" vertical="center" wrapText="1"/>
    </xf>
    <xf numFmtId="0" fontId="32" fillId="7" borderId="50" xfId="0" applyFont="1" applyFill="1" applyBorder="1" applyAlignment="1" applyProtection="1">
      <alignment horizontal="center"/>
    </xf>
    <xf numFmtId="0" fontId="32" fillId="7" borderId="50" xfId="0" applyFont="1" applyFill="1" applyBorder="1" applyAlignment="1" applyProtection="1">
      <alignment horizontal="center" wrapText="1"/>
    </xf>
    <xf numFmtId="0" fontId="32" fillId="7" borderId="14" xfId="0" applyFont="1" applyFill="1" applyBorder="1" applyAlignment="1" applyProtection="1">
      <alignment horizontal="center"/>
    </xf>
    <xf numFmtId="0" fontId="6" fillId="11" borderId="60" xfId="0" applyFont="1" applyFill="1" applyBorder="1" applyAlignment="1" applyProtection="1">
      <alignment horizontal="center" vertical="center"/>
    </xf>
    <xf numFmtId="0" fontId="6" fillId="19" borderId="0" xfId="0" applyFont="1" applyFill="1" applyBorder="1" applyProtection="1"/>
    <xf numFmtId="0" fontId="6" fillId="11" borderId="49" xfId="0" applyFont="1" applyFill="1" applyBorder="1" applyAlignment="1" applyProtection="1">
      <alignment horizontal="center" vertical="center"/>
    </xf>
    <xf numFmtId="0" fontId="6" fillId="11" borderId="50" xfId="0" applyFont="1" applyFill="1" applyBorder="1" applyProtection="1"/>
    <xf numFmtId="0" fontId="6" fillId="11" borderId="49" xfId="0" applyFont="1" applyFill="1" applyBorder="1" applyAlignment="1" applyProtection="1">
      <alignment horizontal="left" vertical="center" wrapText="1"/>
    </xf>
    <xf numFmtId="0" fontId="7" fillId="11" borderId="51" xfId="0" applyFont="1" applyFill="1" applyBorder="1" applyAlignment="1" applyProtection="1">
      <alignment horizontal="center" vertical="center"/>
    </xf>
    <xf numFmtId="0" fontId="7" fillId="11" borderId="51" xfId="0" applyFont="1" applyFill="1" applyBorder="1" applyAlignment="1" applyProtection="1">
      <alignment wrapText="1"/>
    </xf>
    <xf numFmtId="2" fontId="6" fillId="9" borderId="51" xfId="0" applyNumberFormat="1" applyFont="1" applyFill="1" applyBorder="1" applyProtection="1"/>
    <xf numFmtId="0" fontId="6" fillId="19" borderId="6" xfId="0" applyFont="1" applyFill="1" applyBorder="1" applyProtection="1"/>
    <xf numFmtId="0" fontId="7" fillId="11" borderId="48" xfId="0" applyFont="1" applyFill="1" applyBorder="1" applyAlignment="1" applyProtection="1">
      <alignment horizontal="center" vertical="center"/>
    </xf>
    <xf numFmtId="0" fontId="7" fillId="11" borderId="48" xfId="0" applyFont="1" applyFill="1" applyBorder="1" applyAlignment="1" applyProtection="1">
      <alignment horizontal="left" vertical="center" wrapText="1"/>
    </xf>
    <xf numFmtId="0" fontId="6" fillId="11" borderId="50" xfId="0" applyFont="1" applyFill="1" applyBorder="1" applyAlignment="1" applyProtection="1">
      <alignment horizontal="left" vertical="center" wrapText="1"/>
    </xf>
    <xf numFmtId="0" fontId="6" fillId="11" borderId="50" xfId="0" applyFont="1" applyFill="1" applyBorder="1" applyAlignment="1" applyProtection="1">
      <alignment vertical="center" wrapText="1"/>
    </xf>
    <xf numFmtId="0" fontId="6" fillId="11" borderId="49" xfId="0" applyFont="1" applyFill="1" applyBorder="1" applyAlignment="1" applyProtection="1">
      <alignment vertical="center" wrapText="1"/>
    </xf>
    <xf numFmtId="2" fontId="6" fillId="9" borderId="49" xfId="0" applyNumberFormat="1" applyFont="1" applyFill="1" applyBorder="1" applyProtection="1"/>
    <xf numFmtId="2" fontId="6" fillId="9" borderId="14" xfId="0" applyNumberFormat="1" applyFont="1" applyFill="1" applyBorder="1" applyProtection="1"/>
    <xf numFmtId="0" fontId="2" fillId="11" borderId="49" xfId="0" applyFont="1" applyFill="1" applyBorder="1" applyAlignment="1" applyProtection="1">
      <alignment horizontal="center" vertical="center"/>
    </xf>
    <xf numFmtId="0" fontId="2" fillId="11" borderId="55" xfId="0" applyFont="1" applyFill="1" applyBorder="1" applyAlignment="1" applyProtection="1">
      <alignment horizontal="center" vertical="center"/>
    </xf>
    <xf numFmtId="0" fontId="6" fillId="11" borderId="146" xfId="0" applyFont="1" applyFill="1" applyBorder="1" applyAlignment="1" applyProtection="1">
      <alignment wrapText="1"/>
    </xf>
    <xf numFmtId="0" fontId="23" fillId="11" borderId="45" xfId="0" applyFont="1" applyFill="1" applyBorder="1" applyAlignment="1" applyProtection="1">
      <alignment horizontal="center" vertical="center"/>
    </xf>
    <xf numFmtId="0" fontId="7" fillId="11" borderId="45" xfId="0" applyFont="1" applyFill="1" applyBorder="1" applyAlignment="1" applyProtection="1">
      <alignment wrapText="1"/>
    </xf>
    <xf numFmtId="2" fontId="6" fillId="9" borderId="147" xfId="0" applyNumberFormat="1" applyFont="1" applyFill="1" applyBorder="1" applyProtection="1"/>
    <xf numFmtId="2" fontId="6" fillId="9" borderId="144" xfId="0" applyNumberFormat="1" applyFont="1" applyFill="1" applyBorder="1" applyProtection="1"/>
    <xf numFmtId="2" fontId="6" fillId="9" borderId="142" xfId="0" applyNumberFormat="1" applyFont="1" applyFill="1" applyBorder="1" applyProtection="1"/>
    <xf numFmtId="0" fontId="6" fillId="11" borderId="48" xfId="0" applyFont="1" applyFill="1" applyBorder="1" applyAlignment="1" applyProtection="1">
      <alignment horizontal="center" vertical="center"/>
    </xf>
    <xf numFmtId="0" fontId="7" fillId="11" borderId="60" xfId="0" applyFont="1" applyFill="1" applyBorder="1" applyAlignment="1" applyProtection="1">
      <alignment vertical="center" wrapText="1"/>
    </xf>
    <xf numFmtId="0" fontId="6" fillId="11" borderId="49" xfId="0" applyFont="1" applyFill="1" applyBorder="1" applyAlignment="1" applyProtection="1">
      <alignment wrapText="1"/>
    </xf>
    <xf numFmtId="2" fontId="6" fillId="9" borderId="145" xfId="0" applyNumberFormat="1" applyFont="1" applyFill="1" applyBorder="1" applyProtection="1"/>
    <xf numFmtId="0" fontId="7" fillId="11" borderId="55" xfId="0" applyFont="1" applyFill="1" applyBorder="1" applyAlignment="1" applyProtection="1">
      <alignment horizontal="center" vertical="center"/>
    </xf>
    <xf numFmtId="0" fontId="7" fillId="11" borderId="55" xfId="0" applyFont="1" applyFill="1" applyBorder="1" applyAlignment="1" applyProtection="1">
      <alignment wrapText="1"/>
    </xf>
    <xf numFmtId="0" fontId="6" fillId="19" borderId="80" xfId="0" applyFont="1" applyFill="1" applyBorder="1" applyProtection="1"/>
    <xf numFmtId="0" fontId="7" fillId="11" borderId="48" xfId="0" applyFont="1" applyFill="1" applyBorder="1" applyAlignment="1" applyProtection="1">
      <alignment wrapText="1"/>
    </xf>
    <xf numFmtId="0" fontId="6" fillId="11" borderId="59" xfId="0" applyFont="1" applyFill="1" applyBorder="1" applyAlignment="1" applyProtection="1">
      <alignment wrapText="1"/>
    </xf>
    <xf numFmtId="2" fontId="6" fillId="9" borderId="141" xfId="0" applyNumberFormat="1" applyFont="1" applyFill="1" applyBorder="1" applyProtection="1"/>
    <xf numFmtId="2" fontId="6" fillId="9" borderId="143" xfId="0" applyNumberFormat="1" applyFont="1" applyFill="1" applyBorder="1" applyProtection="1"/>
    <xf numFmtId="2" fontId="6" fillId="9" borderId="148" xfId="0" applyNumberFormat="1" applyFont="1" applyFill="1" applyBorder="1" applyProtection="1"/>
    <xf numFmtId="0" fontId="23" fillId="11" borderId="84" xfId="0" applyFont="1" applyFill="1" applyBorder="1" applyAlignment="1" applyProtection="1">
      <alignment horizontal="center" vertical="center"/>
    </xf>
    <xf numFmtId="0" fontId="7" fillId="11" borderId="149" xfId="0" applyFont="1" applyFill="1" applyBorder="1" applyAlignment="1" applyProtection="1">
      <alignment wrapText="1"/>
    </xf>
    <xf numFmtId="2" fontId="6" fillId="9" borderId="45" xfId="0" applyNumberFormat="1" applyFont="1" applyFill="1" applyBorder="1" applyProtection="1"/>
    <xf numFmtId="0" fontId="7" fillId="11" borderId="48" xfId="0" applyFont="1" applyFill="1" applyBorder="1" applyAlignment="1" applyProtection="1">
      <alignment vertical="center" wrapText="1"/>
    </xf>
    <xf numFmtId="0" fontId="2" fillId="11" borderId="50" xfId="0" applyFont="1" applyFill="1" applyBorder="1" applyAlignment="1" applyProtection="1">
      <alignment horizontal="left" vertical="center" wrapText="1" indent="2"/>
    </xf>
    <xf numFmtId="0" fontId="6" fillId="11" borderId="50" xfId="0" applyFont="1" applyFill="1" applyBorder="1" applyAlignment="1" applyProtection="1">
      <alignment horizontal="left" wrapText="1" indent="2"/>
    </xf>
    <xf numFmtId="0" fontId="7" fillId="11" borderId="48" xfId="0" applyFont="1" applyFill="1" applyBorder="1" applyAlignment="1" applyProtection="1">
      <alignment horizontal="left" wrapText="1"/>
    </xf>
    <xf numFmtId="0" fontId="6" fillId="11" borderId="51" xfId="0" applyFont="1" applyFill="1" applyBorder="1" applyAlignment="1" applyProtection="1">
      <alignment horizontal="center" vertical="center"/>
    </xf>
    <xf numFmtId="0" fontId="6" fillId="11" borderId="150" xfId="0" applyFont="1" applyFill="1" applyBorder="1" applyAlignment="1" applyProtection="1">
      <alignment wrapText="1"/>
    </xf>
    <xf numFmtId="0" fontId="7" fillId="11" borderId="45" xfId="0" applyFont="1" applyFill="1" applyBorder="1" applyAlignment="1" applyProtection="1">
      <alignment horizontal="center" vertical="center"/>
    </xf>
    <xf numFmtId="0" fontId="6" fillId="11" borderId="48" xfId="0" applyFont="1" applyFill="1" applyBorder="1" applyAlignment="1" applyProtection="1">
      <alignment wrapText="1"/>
    </xf>
    <xf numFmtId="2" fontId="6" fillId="9" borderId="60" xfId="0" applyNumberFormat="1" applyFont="1" applyFill="1" applyBorder="1" applyProtection="1"/>
    <xf numFmtId="0" fontId="6" fillId="19" borderId="43" xfId="0" applyFont="1" applyFill="1" applyBorder="1" applyProtection="1"/>
    <xf numFmtId="0" fontId="7" fillId="11" borderId="150" xfId="0" applyFont="1" applyFill="1" applyBorder="1" applyAlignment="1" applyProtection="1">
      <alignment wrapText="1"/>
    </xf>
    <xf numFmtId="0" fontId="64" fillId="11" borderId="48" xfId="0" applyFont="1" applyFill="1" applyBorder="1" applyAlignment="1" applyProtection="1">
      <alignment vertical="center" wrapText="1"/>
    </xf>
    <xf numFmtId="0" fontId="6" fillId="11" borderId="50" xfId="0" applyFont="1" applyFill="1" applyBorder="1" applyAlignment="1" applyProtection="1">
      <alignment horizontal="left" indent="2"/>
    </xf>
    <xf numFmtId="0" fontId="6" fillId="11" borderId="49" xfId="0" applyFont="1" applyFill="1" applyBorder="1" applyAlignment="1" applyProtection="1">
      <alignment horizontal="left" wrapText="1" indent="2"/>
    </xf>
    <xf numFmtId="0" fontId="6" fillId="11" borderId="150" xfId="0" applyFont="1" applyFill="1" applyBorder="1" applyAlignment="1" applyProtection="1">
      <alignment horizontal="left" wrapText="1" indent="2"/>
    </xf>
    <xf numFmtId="0" fontId="25" fillId="0" borderId="58" xfId="0" applyFont="1" applyFill="1" applyBorder="1" applyAlignment="1" applyProtection="1">
      <alignment wrapText="1"/>
    </xf>
    <xf numFmtId="0" fontId="4" fillId="0" borderId="14" xfId="0" applyFont="1" applyFill="1" applyBorder="1" applyAlignment="1" applyProtection="1">
      <alignment wrapText="1"/>
    </xf>
    <xf numFmtId="0" fontId="59" fillId="0" borderId="14" xfId="0" applyFont="1" applyFill="1" applyBorder="1" applyAlignment="1" applyProtection="1">
      <alignment wrapText="1"/>
    </xf>
    <xf numFmtId="0" fontId="66" fillId="0" borderId="14" xfId="0" applyFont="1" applyFill="1" applyBorder="1" applyAlignment="1" applyProtection="1">
      <alignment wrapText="1"/>
    </xf>
    <xf numFmtId="0" fontId="7" fillId="0" borderId="14" xfId="0" applyFont="1" applyFill="1" applyBorder="1" applyAlignment="1">
      <alignment horizontal="left" vertical="center" wrapText="1" indent="3"/>
    </xf>
    <xf numFmtId="0" fontId="6" fillId="0" borderId="14" xfId="0" applyFont="1" applyFill="1" applyBorder="1" applyAlignment="1">
      <alignment horizontal="center" vertical="center" wrapText="1"/>
    </xf>
    <xf numFmtId="0" fontId="6" fillId="0" borderId="14" xfId="0" applyFont="1" applyFill="1" applyBorder="1" applyAlignment="1">
      <alignment horizontal="center" wrapText="1"/>
    </xf>
    <xf numFmtId="0" fontId="6" fillId="0" borderId="85" xfId="0" applyFont="1" applyFill="1" applyBorder="1"/>
    <xf numFmtId="0" fontId="6" fillId="0" borderId="81" xfId="0" applyFont="1" applyFill="1" applyBorder="1"/>
    <xf numFmtId="0" fontId="6" fillId="0" borderId="14" xfId="0" applyFont="1" applyBorder="1" applyAlignment="1">
      <alignment horizontal="center" wrapText="1"/>
    </xf>
    <xf numFmtId="0" fontId="10" fillId="0" borderId="58" xfId="0" applyFont="1" applyFill="1" applyBorder="1" applyAlignment="1">
      <alignment wrapText="1"/>
    </xf>
    <xf numFmtId="0" fontId="7" fillId="0" borderId="14" xfId="0" applyFont="1" applyFill="1" applyBorder="1" applyAlignment="1">
      <alignment horizontal="left" vertical="center" wrapText="1" indent="1"/>
    </xf>
    <xf numFmtId="0" fontId="7" fillId="0" borderId="56" xfId="0" applyFont="1" applyFill="1" applyBorder="1" applyAlignment="1">
      <alignment horizontal="left" vertical="center" wrapText="1" indent="3"/>
    </xf>
    <xf numFmtId="0" fontId="0" fillId="0" borderId="56" xfId="0" applyFill="1" applyBorder="1" applyAlignment="1">
      <alignment wrapText="1"/>
    </xf>
    <xf numFmtId="0" fontId="63" fillId="0" borderId="14" xfId="0" applyFont="1" applyFill="1" applyBorder="1" applyAlignment="1">
      <alignment wrapText="1"/>
    </xf>
    <xf numFmtId="0" fontId="25" fillId="0" borderId="14" xfId="0" applyFont="1" applyFill="1" applyBorder="1" applyAlignment="1">
      <alignment vertical="center" wrapText="1"/>
    </xf>
    <xf numFmtId="0" fontId="59" fillId="0" borderId="50" xfId="0" applyFont="1" applyFill="1" applyBorder="1" applyAlignment="1">
      <alignment wrapText="1"/>
    </xf>
    <xf numFmtId="0" fontId="0" fillId="0" borderId="85" xfId="0" applyFill="1" applyBorder="1"/>
    <xf numFmtId="0" fontId="6" fillId="0" borderId="85" xfId="0" applyFont="1" applyFill="1" applyBorder="1" applyAlignment="1">
      <alignment horizontal="center" vertical="center"/>
    </xf>
    <xf numFmtId="0" fontId="8" fillId="0" borderId="81" xfId="0" applyFont="1" applyFill="1" applyBorder="1"/>
    <xf numFmtId="0" fontId="0" fillId="0" borderId="81" xfId="0" applyFill="1" applyBorder="1"/>
    <xf numFmtId="0" fontId="6" fillId="10" borderId="3" xfId="0" applyFont="1" applyFill="1" applyBorder="1" applyAlignment="1" applyProtection="1">
      <alignment horizontal="center"/>
      <protection locked="0"/>
    </xf>
    <xf numFmtId="9" fontId="6" fillId="10" borderId="3" xfId="0" applyNumberFormat="1" applyFont="1" applyFill="1" applyBorder="1" applyAlignment="1" applyProtection="1">
      <alignment horizontal="center"/>
      <protection locked="0"/>
    </xf>
    <xf numFmtId="0" fontId="6" fillId="10" borderId="3" xfId="0" applyFont="1" applyFill="1" applyBorder="1" applyAlignment="1" applyProtection="1">
      <alignment horizontal="left"/>
      <protection locked="0"/>
    </xf>
    <xf numFmtId="0" fontId="6" fillId="10" borderId="50" xfId="0" applyFont="1" applyFill="1" applyBorder="1" applyProtection="1">
      <protection locked="0"/>
    </xf>
    <xf numFmtId="0" fontId="6" fillId="10" borderId="67" xfId="0" applyFont="1" applyFill="1" applyBorder="1" applyProtection="1">
      <protection locked="0"/>
    </xf>
    <xf numFmtId="0" fontId="6" fillId="10" borderId="3" xfId="0" applyNumberFormat="1" applyFont="1" applyFill="1" applyBorder="1" applyAlignment="1" applyProtection="1">
      <alignment horizontal="center"/>
      <protection locked="0"/>
    </xf>
    <xf numFmtId="0" fontId="0" fillId="10" borderId="3" xfId="0" applyFill="1" applyBorder="1" applyAlignment="1" applyProtection="1">
      <alignment horizontal="center"/>
      <protection locked="0"/>
    </xf>
    <xf numFmtId="0" fontId="6" fillId="10" borderId="68" xfId="0" applyFont="1" applyFill="1" applyBorder="1" applyProtection="1">
      <protection locked="0"/>
    </xf>
    <xf numFmtId="0" fontId="6" fillId="0" borderId="30" xfId="0" applyFont="1" applyBorder="1" applyAlignment="1" applyProtection="1">
      <alignment horizontal="center" wrapText="1"/>
    </xf>
    <xf numFmtId="0" fontId="6" fillId="8" borderId="9" xfId="0" applyFont="1" applyFill="1" applyBorder="1" applyAlignment="1" applyProtection="1">
      <alignment horizontal="center"/>
    </xf>
    <xf numFmtId="10" fontId="6" fillId="0" borderId="67" xfId="0" applyNumberFormat="1" applyFont="1" applyBorder="1" applyAlignment="1" applyProtection="1">
      <alignment horizontal="center"/>
    </xf>
    <xf numFmtId="0" fontId="6" fillId="0" borderId="151" xfId="0" applyFont="1" applyBorder="1" applyAlignment="1" applyProtection="1">
      <alignment horizontal="center"/>
    </xf>
    <xf numFmtId="0" fontId="6" fillId="0" borderId="123" xfId="0" applyFont="1" applyBorder="1" applyAlignment="1" applyProtection="1">
      <alignment horizontal="center"/>
    </xf>
    <xf numFmtId="0" fontId="74" fillId="0" borderId="19" xfId="0" applyFont="1" applyFill="1" applyBorder="1" applyAlignment="1">
      <alignment wrapText="1"/>
    </xf>
    <xf numFmtId="0" fontId="74" fillId="0" borderId="19" xfId="0" applyFont="1" applyFill="1" applyBorder="1" applyAlignment="1">
      <alignment vertical="center" wrapText="1"/>
    </xf>
    <xf numFmtId="0" fontId="74" fillId="0" borderId="8" xfId="0" applyFont="1" applyFill="1" applyBorder="1" applyAlignment="1">
      <alignment vertical="center" wrapText="1"/>
    </xf>
    <xf numFmtId="0" fontId="0" fillId="3" borderId="0" xfId="0" applyNumberFormat="1" applyFill="1" applyProtection="1"/>
    <xf numFmtId="0" fontId="6" fillId="0" borderId="30" xfId="0" applyFont="1" applyFill="1" applyBorder="1" applyAlignment="1" applyProtection="1">
      <alignment horizontal="center"/>
    </xf>
    <xf numFmtId="0" fontId="6" fillId="15" borderId="3" xfId="0" applyFont="1" applyFill="1" applyBorder="1" applyProtection="1">
      <protection locked="0"/>
    </xf>
    <xf numFmtId="0" fontId="6" fillId="0" borderId="68" xfId="0" applyFont="1" applyFill="1" applyBorder="1" applyAlignment="1" applyProtection="1">
      <alignment horizontal="center" vertical="center"/>
    </xf>
    <xf numFmtId="0" fontId="6" fillId="0" borderId="29" xfId="0" applyFont="1" applyFill="1" applyBorder="1" applyAlignment="1" applyProtection="1">
      <alignment horizontal="left" wrapText="1" indent="3"/>
    </xf>
    <xf numFmtId="9" fontId="6" fillId="10" borderId="3" xfId="13" applyFont="1" applyFill="1" applyBorder="1" applyProtection="1">
      <protection locked="0"/>
    </xf>
    <xf numFmtId="0" fontId="6" fillId="0" borderId="67" xfId="0" applyFont="1" applyFill="1" applyBorder="1" applyAlignment="1" applyProtection="1">
      <alignment horizontal="left" wrapText="1" indent="3"/>
    </xf>
    <xf numFmtId="0" fontId="6" fillId="0" borderId="11" xfId="0" applyFont="1" applyFill="1" applyBorder="1" applyAlignment="1" applyProtection="1">
      <alignment horizontal="left" wrapText="1" indent="3"/>
    </xf>
    <xf numFmtId="0" fontId="7" fillId="10" borderId="3" xfId="0" applyFont="1" applyFill="1" applyBorder="1" applyAlignment="1" applyProtection="1">
      <alignment wrapText="1"/>
    </xf>
    <xf numFmtId="2" fontId="7" fillId="10" borderId="3" xfId="0" applyNumberFormat="1" applyFont="1" applyFill="1" applyBorder="1" applyProtection="1"/>
    <xf numFmtId="9" fontId="7" fillId="10" borderId="3" xfId="13" applyFont="1" applyFill="1" applyBorder="1" applyProtection="1">
      <protection locked="0"/>
    </xf>
    <xf numFmtId="0" fontId="6" fillId="10" borderId="3" xfId="0" applyFont="1" applyFill="1" applyBorder="1" applyAlignment="1" applyProtection="1">
      <alignment horizontal="left" wrapText="1" indent="5"/>
      <protection locked="0"/>
    </xf>
    <xf numFmtId="0" fontId="6" fillId="0" borderId="152" xfId="0" applyFont="1" applyFill="1" applyBorder="1" applyAlignment="1" applyProtection="1">
      <alignment wrapText="1"/>
    </xf>
    <xf numFmtId="0" fontId="6" fillId="0" borderId="67" xfId="0" applyFont="1" applyFill="1" applyBorder="1" applyAlignment="1" applyProtection="1">
      <alignment horizontal="left" wrapText="1"/>
    </xf>
    <xf numFmtId="9" fontId="7" fillId="10" borderId="3" xfId="13" applyFont="1" applyFill="1" applyBorder="1" applyProtection="1"/>
    <xf numFmtId="0" fontId="6" fillId="0" borderId="0" xfId="0" applyFont="1" applyFill="1" applyBorder="1" applyAlignment="1">
      <alignment wrapText="1"/>
    </xf>
    <xf numFmtId="0" fontId="6" fillId="0" borderId="3" xfId="0" applyFont="1" applyFill="1" applyBorder="1"/>
    <xf numFmtId="167" fontId="6" fillId="10" borderId="3" xfId="0" applyNumberFormat="1" applyFont="1" applyFill="1" applyBorder="1"/>
    <xf numFmtId="2" fontId="6" fillId="10" borderId="3" xfId="0" applyNumberFormat="1" applyFont="1" applyFill="1" applyBorder="1"/>
    <xf numFmtId="49" fontId="1" fillId="16" borderId="3" xfId="0" applyNumberFormat="1" applyFont="1" applyFill="1" applyBorder="1" applyAlignment="1">
      <alignment horizontal="center"/>
    </xf>
    <xf numFmtId="0" fontId="6" fillId="0" borderId="82" xfId="0" applyFont="1" applyFill="1" applyBorder="1" applyAlignment="1" applyProtection="1">
      <alignment wrapText="1"/>
    </xf>
    <xf numFmtId="0" fontId="6" fillId="0" borderId="87" xfId="0" applyFont="1" applyFill="1" applyBorder="1" applyAlignment="1" applyProtection="1">
      <alignment wrapText="1"/>
    </xf>
    <xf numFmtId="0" fontId="7" fillId="0" borderId="0" xfId="0" applyFont="1" applyFill="1" applyBorder="1" applyAlignment="1" applyProtection="1">
      <alignment horizontal="left" wrapText="1" indent="1"/>
    </xf>
    <xf numFmtId="0" fontId="22" fillId="0" borderId="30" xfId="0" applyFont="1" applyFill="1" applyBorder="1" applyAlignment="1" applyProtection="1">
      <alignment wrapText="1"/>
    </xf>
    <xf numFmtId="0" fontId="6" fillId="0" borderId="3" xfId="0" applyFont="1" applyFill="1" applyBorder="1" applyAlignment="1" applyProtection="1">
      <alignment horizontal="center" wrapText="1"/>
    </xf>
    <xf numFmtId="0" fontId="6" fillId="15" borderId="68" xfId="0" applyFont="1" applyFill="1" applyBorder="1" applyProtection="1">
      <protection locked="0"/>
    </xf>
    <xf numFmtId="10" fontId="6" fillId="16" borderId="82" xfId="0" applyNumberFormat="1" applyFont="1" applyFill="1" applyBorder="1" applyProtection="1">
      <protection locked="0"/>
    </xf>
    <xf numFmtId="0" fontId="74" fillId="0" borderId="8" xfId="0" applyFont="1" applyFill="1" applyBorder="1" applyAlignment="1">
      <alignment wrapText="1"/>
    </xf>
    <xf numFmtId="167" fontId="6" fillId="0" borderId="56" xfId="0" applyNumberFormat="1" applyFont="1" applyFill="1" applyBorder="1" applyProtection="1">
      <protection locked="0"/>
    </xf>
    <xf numFmtId="167" fontId="6" fillId="9" borderId="147" xfId="0" applyNumberFormat="1" applyFont="1" applyFill="1" applyBorder="1" applyProtection="1"/>
    <xf numFmtId="167" fontId="6" fillId="9" borderId="138" xfId="0" applyNumberFormat="1" applyFont="1" applyFill="1" applyBorder="1" applyProtection="1"/>
    <xf numFmtId="167" fontId="6" fillId="9" borderId="7" xfId="0" applyNumberFormat="1" applyFont="1" applyFill="1" applyBorder="1" applyProtection="1"/>
    <xf numFmtId="0" fontId="32" fillId="7" borderId="0" xfId="0" applyFont="1" applyFill="1" applyBorder="1" applyAlignment="1">
      <alignment horizontal="center" vertical="center" wrapText="1"/>
    </xf>
    <xf numFmtId="0" fontId="7" fillId="11" borderId="48" xfId="0" applyFont="1" applyFill="1" applyBorder="1" applyAlignment="1">
      <alignment wrapText="1"/>
    </xf>
    <xf numFmtId="0" fontId="70" fillId="11" borderId="49" xfId="0" applyFont="1" applyFill="1" applyBorder="1"/>
    <xf numFmtId="0" fontId="70" fillId="11" borderId="49" xfId="0" applyFont="1" applyFill="1" applyBorder="1" applyAlignment="1">
      <alignment vertical="top" wrapText="1"/>
    </xf>
    <xf numFmtId="0" fontId="6" fillId="11" borderId="49" xfId="0" applyFont="1" applyFill="1" applyBorder="1" applyAlignment="1">
      <alignment wrapText="1"/>
    </xf>
    <xf numFmtId="0" fontId="70" fillId="11" borderId="49" xfId="0" applyFont="1" applyFill="1" applyBorder="1" applyAlignment="1">
      <alignment vertical="center" wrapText="1"/>
    </xf>
    <xf numFmtId="0" fontId="70" fillId="11" borderId="55" xfId="0" applyFont="1" applyFill="1" applyBorder="1" applyAlignment="1">
      <alignment wrapText="1"/>
    </xf>
    <xf numFmtId="0" fontId="67" fillId="11" borderId="49" xfId="0" applyFont="1" applyFill="1" applyBorder="1" applyAlignment="1">
      <alignment vertical="center" wrapText="1"/>
    </xf>
    <xf numFmtId="0" fontId="70" fillId="11" borderId="55" xfId="0" applyFont="1" applyFill="1" applyBorder="1" applyAlignment="1">
      <alignment vertical="center" wrapText="1"/>
    </xf>
    <xf numFmtId="0" fontId="2" fillId="11" borderId="49" xfId="0" applyFont="1" applyFill="1" applyBorder="1" applyAlignment="1">
      <alignment horizontal="left" vertical="center" wrapText="1" indent="2"/>
    </xf>
    <xf numFmtId="0" fontId="70" fillId="11" borderId="49" xfId="0" applyFont="1" applyFill="1" applyBorder="1" applyAlignment="1">
      <alignment horizontal="left" wrapText="1" indent="2"/>
    </xf>
    <xf numFmtId="0" fontId="7" fillId="11" borderId="55" xfId="0" applyFont="1" applyFill="1" applyBorder="1" applyAlignment="1">
      <alignment wrapText="1"/>
    </xf>
    <xf numFmtId="0" fontId="70" fillId="11" borderId="60" xfId="0" applyFont="1" applyFill="1" applyBorder="1" applyAlignment="1">
      <alignment wrapText="1"/>
    </xf>
    <xf numFmtId="0" fontId="70" fillId="11" borderId="49" xfId="0" applyFont="1" applyFill="1" applyBorder="1" applyAlignment="1">
      <alignment horizontal="left" indent="2"/>
    </xf>
    <xf numFmtId="0" fontId="70" fillId="11" borderId="51" xfId="0" applyFont="1" applyFill="1" applyBorder="1" applyAlignment="1">
      <alignment horizontal="left" wrapText="1" indent="2"/>
    </xf>
    <xf numFmtId="2" fontId="6" fillId="11" borderId="49" xfId="0" applyNumberFormat="1" applyFont="1" applyFill="1" applyBorder="1" applyProtection="1">
      <protection locked="0"/>
    </xf>
    <xf numFmtId="2" fontId="6" fillId="11" borderId="145" xfId="0" applyNumberFormat="1" applyFont="1" applyFill="1" applyBorder="1" applyProtection="1">
      <protection locked="0"/>
    </xf>
    <xf numFmtId="2" fontId="6" fillId="15" borderId="60" xfId="0" applyNumberFormat="1" applyFont="1" applyFill="1" applyBorder="1" applyProtection="1"/>
    <xf numFmtId="2" fontId="6" fillId="11" borderId="49" xfId="0" applyNumberFormat="1" applyFont="1" applyFill="1" applyBorder="1" applyAlignment="1" applyProtection="1">
      <alignment vertical="center"/>
      <protection locked="0"/>
    </xf>
    <xf numFmtId="2" fontId="6" fillId="11" borderId="51" xfId="0" applyNumberFormat="1" applyFont="1" applyFill="1" applyBorder="1" applyProtection="1">
      <protection locked="0"/>
    </xf>
    <xf numFmtId="2" fontId="6" fillId="15" borderId="138" xfId="0" applyNumberFormat="1" applyFont="1" applyFill="1" applyBorder="1" applyProtection="1"/>
    <xf numFmtId="2" fontId="6" fillId="11" borderId="141" xfId="0" applyNumberFormat="1" applyFont="1" applyFill="1" applyBorder="1" applyProtection="1">
      <protection locked="0"/>
    </xf>
    <xf numFmtId="2" fontId="6" fillId="11" borderId="50" xfId="0" applyNumberFormat="1" applyFont="1" applyFill="1" applyBorder="1" applyProtection="1">
      <protection locked="0"/>
    </xf>
    <xf numFmtId="2" fontId="6" fillId="11" borderId="14" xfId="0" applyNumberFormat="1" applyFont="1" applyFill="1" applyBorder="1" applyProtection="1">
      <protection locked="0"/>
    </xf>
    <xf numFmtId="2" fontId="6" fillId="11" borderId="14" xfId="0" applyNumberFormat="1" applyFont="1" applyFill="1" applyBorder="1" applyAlignment="1" applyProtection="1">
      <alignment vertical="center"/>
      <protection locked="0"/>
    </xf>
    <xf numFmtId="2" fontId="6" fillId="11" borderId="153" xfId="0" applyNumberFormat="1" applyFont="1" applyFill="1" applyBorder="1" applyProtection="1">
      <protection locked="0"/>
    </xf>
    <xf numFmtId="2" fontId="6" fillId="19" borderId="0" xfId="0" applyNumberFormat="1" applyFont="1" applyFill="1" applyBorder="1" applyProtection="1"/>
    <xf numFmtId="2" fontId="68" fillId="19" borderId="0" xfId="0" applyNumberFormat="1" applyFont="1" applyFill="1" applyBorder="1" applyProtection="1"/>
    <xf numFmtId="2" fontId="6" fillId="19" borderId="5" xfId="0" applyNumberFormat="1" applyFont="1" applyFill="1" applyBorder="1" applyProtection="1"/>
    <xf numFmtId="2" fontId="6" fillId="19" borderId="80" xfId="0" applyNumberFormat="1" applyFont="1" applyFill="1" applyBorder="1" applyProtection="1"/>
    <xf numFmtId="2" fontId="6" fillId="15" borderId="56" xfId="0" applyNumberFormat="1" applyFont="1" applyFill="1" applyBorder="1" applyProtection="1"/>
    <xf numFmtId="2" fontId="6" fillId="15" borderId="81" xfId="0" applyNumberFormat="1" applyFont="1" applyFill="1" applyBorder="1" applyProtection="1"/>
    <xf numFmtId="2" fontId="6" fillId="11" borderId="58" xfId="0" applyNumberFormat="1" applyFont="1" applyFill="1" applyBorder="1" applyProtection="1">
      <protection locked="0"/>
    </xf>
    <xf numFmtId="2" fontId="6" fillId="19" borderId="0" xfId="0" applyNumberFormat="1" applyFont="1" applyFill="1" applyBorder="1" applyAlignment="1" applyProtection="1">
      <alignment vertical="center"/>
    </xf>
    <xf numFmtId="49" fontId="0" fillId="0" borderId="0" xfId="0" applyNumberFormat="1" applyAlignment="1">
      <alignment horizontal="center"/>
    </xf>
    <xf numFmtId="0" fontId="4" fillId="2" borderId="0" xfId="0" applyFont="1" applyFill="1" applyAlignment="1" applyProtection="1">
      <alignment horizontal="left"/>
    </xf>
    <xf numFmtId="0" fontId="63" fillId="0" borderId="56" xfId="0" applyFont="1" applyFill="1" applyBorder="1" applyAlignment="1">
      <alignment wrapText="1"/>
    </xf>
    <xf numFmtId="167" fontId="7" fillId="0" borderId="9" xfId="0" applyNumberFormat="1" applyFont="1" applyFill="1" applyBorder="1" applyAlignment="1" applyProtection="1">
      <protection locked="0"/>
    </xf>
    <xf numFmtId="167" fontId="6" fillId="0" borderId="3" xfId="0" applyNumberFormat="1" applyFont="1" applyFill="1" applyBorder="1" applyAlignment="1" applyProtection="1">
      <protection locked="0"/>
    </xf>
    <xf numFmtId="2" fontId="7" fillId="9" borderId="9" xfId="0" applyNumberFormat="1" applyFont="1" applyFill="1" applyBorder="1" applyAlignment="1" applyProtection="1"/>
    <xf numFmtId="2" fontId="6" fillId="9" borderId="3" xfId="0" applyNumberFormat="1" applyFont="1" applyFill="1" applyBorder="1" applyAlignment="1" applyProtection="1"/>
    <xf numFmtId="0" fontId="6" fillId="0" borderId="50" xfId="0" applyFont="1" applyFill="1" applyBorder="1" applyAlignment="1" applyProtection="1">
      <alignment horizontal="left" indent="2"/>
    </xf>
    <xf numFmtId="0" fontId="6" fillId="0" borderId="154" xfId="0" applyFont="1" applyFill="1" applyBorder="1" applyAlignment="1" applyProtection="1">
      <alignment horizontal="left" indent="1"/>
    </xf>
    <xf numFmtId="0" fontId="6" fillId="0" borderId="0" xfId="0" applyFont="1" applyFill="1" applyBorder="1" applyAlignment="1" applyProtection="1">
      <alignment horizontal="left" indent="2"/>
    </xf>
    <xf numFmtId="0" fontId="6" fillId="0" borderId="24" xfId="0" applyFont="1" applyFill="1" applyBorder="1" applyAlignment="1" applyProtection="1">
      <alignment horizontal="left" indent="1"/>
    </xf>
    <xf numFmtId="0" fontId="6" fillId="0" borderId="154" xfId="0" applyFont="1" applyFill="1" applyBorder="1" applyProtection="1"/>
    <xf numFmtId="167" fontId="6" fillId="0" borderId="14" xfId="0" applyNumberFormat="1" applyFont="1" applyFill="1" applyBorder="1" applyAlignment="1" applyProtection="1">
      <protection locked="0"/>
    </xf>
    <xf numFmtId="0" fontId="6" fillId="0" borderId="50" xfId="0" applyFont="1" applyFill="1" applyBorder="1" applyAlignment="1" applyProtection="1">
      <alignment horizontal="left" indent="1"/>
    </xf>
    <xf numFmtId="0" fontId="6" fillId="10" borderId="86" xfId="0" applyFont="1" applyFill="1" applyBorder="1" applyProtection="1">
      <protection locked="0"/>
    </xf>
    <xf numFmtId="0" fontId="0" fillId="8" borderId="141" xfId="0" applyFill="1" applyBorder="1" applyAlignment="1">
      <alignment horizontal="center" wrapText="1"/>
    </xf>
    <xf numFmtId="0" fontId="52" fillId="0" borderId="16" xfId="0" applyFont="1" applyBorder="1" applyAlignment="1">
      <alignment horizontal="center" vertical="top" wrapText="1"/>
    </xf>
    <xf numFmtId="0" fontId="52" fillId="0" borderId="0" xfId="0" applyFont="1" applyBorder="1" applyAlignment="1">
      <alignment horizontal="center" vertical="top" wrapText="1"/>
    </xf>
    <xf numFmtId="0" fontId="52" fillId="0" borderId="84" xfId="0" applyFont="1" applyBorder="1" applyAlignment="1">
      <alignment horizontal="center" vertical="top" wrapText="1"/>
    </xf>
    <xf numFmtId="0" fontId="52" fillId="0" borderId="141" xfId="0" applyFont="1" applyBorder="1" applyAlignment="1">
      <alignment horizontal="center" vertical="top" wrapText="1"/>
    </xf>
    <xf numFmtId="0" fontId="4" fillId="8" borderId="64" xfId="0" applyFont="1" applyFill="1" applyBorder="1" applyAlignment="1">
      <alignment horizontal="right" vertical="center" wrapText="1"/>
    </xf>
    <xf numFmtId="0" fontId="0" fillId="8" borderId="141" xfId="0" applyFill="1" applyBorder="1" applyAlignment="1">
      <alignment vertical="center" wrapText="1"/>
    </xf>
    <xf numFmtId="166" fontId="0" fillId="9" borderId="155" xfId="0" applyNumberFormat="1" applyFill="1" applyBorder="1" applyAlignment="1" applyProtection="1">
      <alignment horizontal="right"/>
    </xf>
    <xf numFmtId="166" fontId="0" fillId="9" borderId="156" xfId="0" applyNumberFormat="1" applyFill="1" applyBorder="1" applyAlignment="1" applyProtection="1">
      <alignment horizontal="right"/>
    </xf>
    <xf numFmtId="166" fontId="0" fillId="9" borderId="157" xfId="0" applyNumberFormat="1" applyFill="1" applyBorder="1" applyAlignment="1" applyProtection="1">
      <alignment horizontal="right"/>
    </xf>
    <xf numFmtId="166" fontId="0" fillId="9" borderId="158" xfId="0" applyNumberFormat="1" applyFill="1" applyBorder="1" applyAlignment="1" applyProtection="1">
      <alignment horizontal="right"/>
    </xf>
    <xf numFmtId="166" fontId="0" fillId="9" borderId="159" xfId="0" applyNumberFormat="1" applyFill="1" applyBorder="1" applyAlignment="1" applyProtection="1">
      <alignment horizontal="right"/>
    </xf>
    <xf numFmtId="166" fontId="0" fillId="9" borderId="160" xfId="0" applyNumberFormat="1" applyFill="1" applyBorder="1" applyAlignment="1" applyProtection="1">
      <alignment horizontal="right"/>
    </xf>
    <xf numFmtId="0" fontId="4" fillId="0" borderId="0" xfId="0" applyFont="1" applyFill="1" applyAlignment="1">
      <alignment horizontal="right" vertical="center"/>
    </xf>
    <xf numFmtId="0" fontId="70" fillId="11" borderId="55" xfId="0" applyFont="1" applyFill="1" applyBorder="1" applyAlignment="1">
      <alignment horizontal="center" vertical="center"/>
    </xf>
    <xf numFmtId="0" fontId="6" fillId="11" borderId="55" xfId="0" applyFont="1" applyFill="1" applyBorder="1" applyAlignment="1" applyProtection="1">
      <alignment horizontal="center" vertical="center"/>
    </xf>
    <xf numFmtId="0" fontId="70" fillId="11" borderId="71" xfId="0" applyFont="1" applyFill="1" applyBorder="1" applyAlignment="1">
      <alignment wrapText="1"/>
    </xf>
    <xf numFmtId="0" fontId="6" fillId="11" borderId="71" xfId="0" applyFont="1" applyFill="1" applyBorder="1" applyAlignment="1">
      <alignment wrapText="1"/>
    </xf>
    <xf numFmtId="0" fontId="6" fillId="11" borderId="161" xfId="0" applyFont="1" applyFill="1" applyBorder="1" applyAlignment="1" applyProtection="1">
      <alignment wrapText="1"/>
      <protection locked="0"/>
    </xf>
    <xf numFmtId="0" fontId="7" fillId="11" borderId="147" xfId="0" applyFont="1" applyFill="1" applyBorder="1" applyAlignment="1" applyProtection="1">
      <alignment wrapText="1"/>
      <protection locked="0"/>
    </xf>
    <xf numFmtId="0" fontId="6" fillId="11" borderId="162" xfId="0" applyFont="1" applyFill="1" applyBorder="1" applyAlignment="1" applyProtection="1">
      <alignment wrapText="1"/>
      <protection locked="0"/>
    </xf>
    <xf numFmtId="0" fontId="6" fillId="11" borderId="163" xfId="0" applyFont="1" applyFill="1" applyBorder="1" applyAlignment="1" applyProtection="1">
      <alignment wrapText="1"/>
      <protection locked="0"/>
    </xf>
    <xf numFmtId="0" fontId="6" fillId="15" borderId="164" xfId="0" applyFont="1" applyFill="1" applyBorder="1" applyAlignment="1" applyProtection="1">
      <alignment wrapText="1"/>
    </xf>
    <xf numFmtId="0" fontId="6" fillId="11" borderId="76" xfId="0" applyFont="1" applyFill="1" applyBorder="1" applyAlignment="1" applyProtection="1">
      <alignment wrapText="1"/>
      <protection locked="0"/>
    </xf>
    <xf numFmtId="0" fontId="6" fillId="11" borderId="160" xfId="0" applyFont="1" applyFill="1" applyBorder="1" applyAlignment="1" applyProtection="1">
      <alignment wrapText="1"/>
      <protection locked="0"/>
    </xf>
    <xf numFmtId="0" fontId="6" fillId="15" borderId="157" xfId="0" applyFont="1" applyFill="1" applyBorder="1" applyAlignment="1" applyProtection="1">
      <alignment wrapText="1"/>
    </xf>
    <xf numFmtId="0" fontId="6" fillId="11" borderId="164" xfId="0" applyFont="1" applyFill="1" applyBorder="1" applyAlignment="1" applyProtection="1">
      <alignment wrapText="1"/>
      <protection locked="0"/>
    </xf>
    <xf numFmtId="0" fontId="6" fillId="11" borderId="165" xfId="0" applyFont="1" applyFill="1" applyBorder="1" applyAlignment="1" applyProtection="1">
      <alignment wrapText="1"/>
      <protection locked="0"/>
    </xf>
    <xf numFmtId="0" fontId="6" fillId="11" borderId="145" xfId="0" applyFont="1" applyFill="1" applyBorder="1" applyAlignment="1" applyProtection="1">
      <alignment wrapText="1"/>
      <protection locked="0"/>
    </xf>
    <xf numFmtId="0" fontId="6" fillId="15" borderId="76" xfId="0" applyFont="1" applyFill="1" applyBorder="1" applyAlignment="1">
      <alignment wrapText="1"/>
    </xf>
    <xf numFmtId="0" fontId="69" fillId="11" borderId="76" xfId="0" applyFont="1" applyFill="1" applyBorder="1" applyAlignment="1" applyProtection="1">
      <alignment wrapText="1"/>
      <protection locked="0"/>
    </xf>
    <xf numFmtId="0" fontId="69" fillId="11" borderId="145" xfId="0" applyFont="1" applyFill="1" applyBorder="1" applyAlignment="1" applyProtection="1">
      <alignment wrapText="1"/>
      <protection locked="0"/>
    </xf>
    <xf numFmtId="0" fontId="69" fillId="11" borderId="160" xfId="0" applyFont="1" applyFill="1" applyBorder="1" applyAlignment="1" applyProtection="1">
      <alignment wrapText="1"/>
      <protection locked="0"/>
    </xf>
    <xf numFmtId="0" fontId="69" fillId="11" borderId="76" xfId="0" applyFont="1" applyFill="1" applyBorder="1" applyAlignment="1" applyProtection="1">
      <alignment vertical="center" wrapText="1"/>
      <protection locked="0"/>
    </xf>
    <xf numFmtId="0" fontId="69" fillId="11" borderId="161" xfId="0" applyFont="1" applyFill="1" applyBorder="1" applyAlignment="1" applyProtection="1">
      <alignment wrapText="1"/>
      <protection locked="0"/>
    </xf>
    <xf numFmtId="0" fontId="69" fillId="11" borderId="162" xfId="0" applyFont="1" applyFill="1" applyBorder="1" applyAlignment="1" applyProtection="1">
      <alignment wrapText="1"/>
      <protection locked="0"/>
    </xf>
    <xf numFmtId="0" fontId="69" fillId="11" borderId="157" xfId="0" applyFont="1" applyFill="1" applyBorder="1" applyAlignment="1" applyProtection="1">
      <alignment wrapText="1"/>
      <protection locked="0"/>
    </xf>
    <xf numFmtId="0" fontId="6" fillId="15" borderId="157" xfId="0" applyFont="1" applyFill="1" applyBorder="1" applyAlignment="1">
      <alignment wrapText="1"/>
    </xf>
    <xf numFmtId="0" fontId="71" fillId="11" borderId="147" xfId="0" applyFont="1" applyFill="1" applyBorder="1" applyAlignment="1" applyProtection="1">
      <alignment wrapText="1"/>
      <protection locked="0"/>
    </xf>
    <xf numFmtId="0" fontId="69" fillId="11" borderId="138" xfId="0" applyFont="1" applyFill="1" applyBorder="1" applyAlignment="1" applyProtection="1">
      <alignment wrapText="1"/>
      <protection locked="0"/>
    </xf>
    <xf numFmtId="0" fontId="6" fillId="15" borderId="164" xfId="0" applyFont="1" applyFill="1" applyBorder="1" applyAlignment="1">
      <alignment wrapText="1"/>
    </xf>
    <xf numFmtId="0" fontId="69" fillId="11" borderId="164" xfId="0" applyFont="1" applyFill="1" applyBorder="1" applyAlignment="1" applyProtection="1">
      <alignment wrapText="1"/>
      <protection locked="0"/>
    </xf>
    <xf numFmtId="0" fontId="6" fillId="8" borderId="166" xfId="0" applyFont="1" applyFill="1" applyBorder="1" applyAlignment="1" applyProtection="1">
      <alignment horizontal="center" wrapText="1"/>
    </xf>
    <xf numFmtId="0" fontId="32" fillId="7" borderId="37" xfId="0" applyFont="1" applyFill="1" applyBorder="1" applyAlignment="1" applyProtection="1">
      <alignment horizontal="center" vertical="center"/>
    </xf>
    <xf numFmtId="0" fontId="32" fillId="7" borderId="43" xfId="0" applyFont="1" applyFill="1" applyBorder="1" applyAlignment="1" applyProtection="1">
      <alignment horizontal="center" vertical="center"/>
    </xf>
    <xf numFmtId="0" fontId="6" fillId="8" borderId="167" xfId="0" applyFont="1" applyFill="1" applyBorder="1" applyAlignment="1" applyProtection="1">
      <alignment horizontal="center"/>
    </xf>
    <xf numFmtId="0" fontId="6" fillId="8" borderId="148" xfId="0" applyFont="1" applyFill="1" applyBorder="1" applyAlignment="1" applyProtection="1">
      <alignment horizontal="center"/>
    </xf>
    <xf numFmtId="0" fontId="6" fillId="8" borderId="142" xfId="0" applyFont="1" applyFill="1" applyBorder="1" applyAlignment="1" applyProtection="1">
      <alignment horizontal="center"/>
    </xf>
    <xf numFmtId="0" fontId="6" fillId="8" borderId="149" xfId="0" applyFont="1" applyFill="1" applyBorder="1" applyAlignment="1" applyProtection="1">
      <alignment horizontal="center"/>
    </xf>
    <xf numFmtId="0" fontId="0" fillId="0" borderId="37" xfId="0" applyBorder="1" applyProtection="1"/>
    <xf numFmtId="0" fontId="6" fillId="8" borderId="34" xfId="0" applyFont="1" applyFill="1" applyBorder="1" applyAlignment="1" applyProtection="1">
      <alignment horizontal="center"/>
    </xf>
    <xf numFmtId="0" fontId="6" fillId="15" borderId="87" xfId="0" applyFont="1" applyFill="1" applyBorder="1" applyAlignment="1" applyProtection="1">
      <alignment wrapText="1"/>
    </xf>
    <xf numFmtId="0" fontId="0" fillId="0" borderId="139" xfId="0" applyBorder="1" applyProtection="1"/>
    <xf numFmtId="0" fontId="6" fillId="19" borderId="16" xfId="0" applyFont="1" applyFill="1" applyBorder="1" applyProtection="1"/>
    <xf numFmtId="0" fontId="6" fillId="15" borderId="48" xfId="0" applyFont="1" applyFill="1" applyBorder="1" applyProtection="1"/>
    <xf numFmtId="2" fontId="6" fillId="0" borderId="49" xfId="0" applyNumberFormat="1" applyFont="1" applyFill="1" applyBorder="1" applyProtection="1">
      <protection locked="0"/>
    </xf>
    <xf numFmtId="0" fontId="4" fillId="0" borderId="146" xfId="0" applyFont="1" applyBorder="1" applyAlignment="1">
      <alignment wrapText="1"/>
    </xf>
    <xf numFmtId="0" fontId="4" fillId="0" borderId="71" xfId="0" applyFont="1" applyBorder="1" applyAlignment="1">
      <alignment wrapText="1"/>
    </xf>
    <xf numFmtId="0" fontId="32" fillId="7" borderId="65" xfId="0" applyFont="1" applyFill="1" applyBorder="1" applyAlignment="1" applyProtection="1">
      <alignment horizontal="center" vertical="top" wrapText="1"/>
    </xf>
    <xf numFmtId="0" fontId="32" fillId="7" borderId="168" xfId="0" applyFont="1" applyFill="1" applyBorder="1" applyAlignment="1" applyProtection="1">
      <alignment horizontal="center" vertical="top" wrapText="1"/>
    </xf>
    <xf numFmtId="0" fontId="32" fillId="7" borderId="2" xfId="0" applyFont="1" applyFill="1" applyBorder="1" applyAlignment="1" applyProtection="1">
      <alignment horizontal="center" vertical="center" wrapText="1"/>
    </xf>
    <xf numFmtId="0" fontId="81" fillId="11" borderId="142" xfId="0" applyFont="1" applyFill="1" applyBorder="1" applyAlignment="1" applyProtection="1">
      <alignment vertical="top" wrapText="1"/>
    </xf>
    <xf numFmtId="0" fontId="2" fillId="11" borderId="143" xfId="0" applyFont="1" applyFill="1" applyBorder="1" applyAlignment="1" applyProtection="1">
      <alignment horizontal="center" vertical="top"/>
    </xf>
    <xf numFmtId="0" fontId="32" fillId="7" borderId="79" xfId="0" applyFont="1" applyFill="1" applyBorder="1" applyAlignment="1" applyProtection="1">
      <alignment horizontal="center" vertical="top" wrapText="1"/>
    </xf>
    <xf numFmtId="0" fontId="32" fillId="7" borderId="169" xfId="0" applyFont="1" applyFill="1" applyBorder="1" applyAlignment="1" applyProtection="1">
      <alignment horizontal="center" vertical="top" wrapText="1"/>
    </xf>
    <xf numFmtId="0" fontId="32" fillId="7" borderId="163" xfId="0" applyFont="1" applyFill="1" applyBorder="1" applyAlignment="1" applyProtection="1">
      <alignment horizontal="center" vertical="top" wrapText="1"/>
    </xf>
    <xf numFmtId="0" fontId="77" fillId="7" borderId="167" xfId="0" applyFont="1" applyFill="1" applyBorder="1" applyAlignment="1" applyProtection="1">
      <alignment vertical="center"/>
    </xf>
    <xf numFmtId="0" fontId="42" fillId="7" borderId="149" xfId="0" applyFont="1" applyFill="1" applyBorder="1" applyAlignment="1" applyProtection="1">
      <alignment vertical="center"/>
    </xf>
    <xf numFmtId="0" fontId="42" fillId="7" borderId="147" xfId="0" applyFont="1" applyFill="1" applyBorder="1" applyAlignment="1" applyProtection="1">
      <alignment vertical="center"/>
    </xf>
    <xf numFmtId="0" fontId="6" fillId="8" borderId="85" xfId="0" applyFont="1" applyFill="1" applyBorder="1" applyAlignment="1" applyProtection="1">
      <alignment horizontal="center" wrapText="1"/>
    </xf>
    <xf numFmtId="0" fontId="6" fillId="8" borderId="85" xfId="0" applyFont="1" applyFill="1" applyBorder="1" applyAlignment="1" applyProtection="1">
      <alignment horizontal="center"/>
    </xf>
    <xf numFmtId="0" fontId="6" fillId="8" borderId="165" xfId="0" applyFont="1" applyFill="1" applyBorder="1" applyAlignment="1" applyProtection="1">
      <alignment horizontal="center"/>
    </xf>
    <xf numFmtId="167" fontId="6" fillId="9" borderId="76" xfId="0" applyNumberFormat="1" applyFont="1" applyFill="1" applyBorder="1" applyProtection="1"/>
    <xf numFmtId="0" fontId="0" fillId="0" borderId="167" xfId="0" applyBorder="1"/>
    <xf numFmtId="0" fontId="7" fillId="0" borderId="142" xfId="0" applyFont="1" applyFill="1" applyBorder="1" applyAlignment="1" applyProtection="1">
      <alignment wrapText="1"/>
    </xf>
    <xf numFmtId="2" fontId="7" fillId="9" borderId="142" xfId="0" applyNumberFormat="1" applyFont="1" applyFill="1" applyBorder="1" applyProtection="1"/>
    <xf numFmtId="0" fontId="82" fillId="0" borderId="170" xfId="0" applyFont="1" applyFill="1" applyBorder="1" applyAlignment="1" applyProtection="1">
      <alignment horizontal="center"/>
    </xf>
    <xf numFmtId="0" fontId="23" fillId="0" borderId="170" xfId="0" applyFont="1" applyFill="1" applyBorder="1" applyAlignment="1" applyProtection="1">
      <alignment horizontal="center"/>
    </xf>
    <xf numFmtId="0" fontId="23" fillId="0" borderId="3" xfId="0" applyFont="1" applyFill="1" applyBorder="1" applyAlignment="1" applyProtection="1">
      <alignment wrapText="1"/>
    </xf>
    <xf numFmtId="0" fontId="23" fillId="0" borderId="158" xfId="0" applyFont="1" applyFill="1" applyBorder="1" applyAlignment="1" applyProtection="1">
      <alignment horizontal="center"/>
    </xf>
    <xf numFmtId="0" fontId="23" fillId="0" borderId="159" xfId="0" applyFont="1" applyFill="1" applyBorder="1" applyAlignment="1" applyProtection="1">
      <alignment wrapText="1"/>
    </xf>
    <xf numFmtId="0" fontId="0" fillId="0" borderId="139" xfId="0" applyFill="1" applyBorder="1" applyAlignment="1" applyProtection="1">
      <alignment horizontal="center" vertical="top"/>
    </xf>
    <xf numFmtId="0" fontId="0" fillId="0" borderId="0" xfId="0" applyFill="1" applyBorder="1" applyAlignment="1" applyProtection="1">
      <alignment horizontal="center" vertical="top"/>
    </xf>
    <xf numFmtId="0" fontId="0" fillId="0" borderId="0" xfId="0" applyBorder="1" applyAlignment="1"/>
    <xf numFmtId="0" fontId="0" fillId="0" borderId="171" xfId="0" applyBorder="1" applyAlignment="1"/>
    <xf numFmtId="0" fontId="0" fillId="0" borderId="0" xfId="0" applyBorder="1" applyAlignment="1">
      <alignment vertical="top"/>
    </xf>
    <xf numFmtId="0" fontId="6" fillId="8" borderId="170" xfId="0" applyFont="1" applyFill="1" applyBorder="1" applyAlignment="1" applyProtection="1">
      <alignment horizontal="center" vertical="top"/>
    </xf>
    <xf numFmtId="0" fontId="42" fillId="7" borderId="50" xfId="0" applyFont="1" applyFill="1" applyBorder="1" applyAlignment="1" applyProtection="1">
      <alignment vertical="center"/>
    </xf>
    <xf numFmtId="0" fontId="6" fillId="8" borderId="68" xfId="0" applyFont="1" applyFill="1" applyBorder="1" applyAlignment="1" applyProtection="1">
      <alignment horizontal="center" wrapText="1"/>
    </xf>
    <xf numFmtId="0" fontId="6" fillId="8" borderId="68" xfId="0" applyFont="1" applyFill="1" applyBorder="1" applyAlignment="1" applyProtection="1">
      <alignment horizontal="center"/>
    </xf>
    <xf numFmtId="0" fontId="0" fillId="0" borderId="139" xfId="0" applyBorder="1"/>
    <xf numFmtId="0" fontId="0" fillId="0" borderId="5" xfId="0" applyBorder="1" applyAlignment="1"/>
    <xf numFmtId="0" fontId="81" fillId="0" borderId="170" xfId="0" applyFont="1" applyFill="1" applyBorder="1" applyAlignment="1" applyProtection="1">
      <alignment horizontal="center" vertical="top"/>
    </xf>
    <xf numFmtId="0" fontId="81" fillId="0" borderId="3" xfId="0" applyFont="1" applyFill="1" applyBorder="1" applyAlignment="1" applyProtection="1">
      <alignment vertical="top" wrapText="1"/>
    </xf>
    <xf numFmtId="0" fontId="23" fillId="0" borderId="172" xfId="0" applyFont="1" applyFill="1" applyBorder="1" applyAlignment="1" applyProtection="1">
      <alignment horizontal="center"/>
    </xf>
    <xf numFmtId="0" fontId="23" fillId="0" borderId="68" xfId="0" applyFont="1" applyFill="1" applyBorder="1" applyAlignment="1" applyProtection="1">
      <alignment wrapText="1"/>
    </xf>
    <xf numFmtId="0" fontId="78" fillId="7" borderId="50" xfId="0" applyFont="1" applyFill="1" applyBorder="1" applyAlignment="1" applyProtection="1">
      <alignment vertical="center"/>
    </xf>
    <xf numFmtId="0" fontId="7" fillId="0" borderId="58" xfId="0" applyFont="1" applyFill="1" applyBorder="1" applyAlignment="1" applyProtection="1">
      <alignment wrapText="1"/>
    </xf>
    <xf numFmtId="0" fontId="0" fillId="0" borderId="0" xfId="0" applyBorder="1" applyAlignment="1" applyProtection="1">
      <alignment vertical="top"/>
    </xf>
    <xf numFmtId="0" fontId="78" fillId="7" borderId="72" xfId="0" applyFont="1" applyFill="1" applyBorder="1" applyAlignment="1" applyProtection="1">
      <alignment vertical="center"/>
    </xf>
    <xf numFmtId="0" fontId="23" fillId="0" borderId="159" xfId="0" applyFont="1" applyFill="1" applyBorder="1" applyAlignment="1" applyProtection="1">
      <alignment vertical="center" wrapText="1"/>
    </xf>
    <xf numFmtId="0" fontId="34" fillId="17" borderId="0" xfId="0" applyNumberFormat="1" applyFont="1" applyFill="1" applyProtection="1">
      <protection locked="0"/>
    </xf>
    <xf numFmtId="0" fontId="6" fillId="15" borderId="59" xfId="0" applyFont="1" applyFill="1" applyBorder="1" applyProtection="1">
      <protection locked="0"/>
    </xf>
    <xf numFmtId="0" fontId="7" fillId="11" borderId="3" xfId="0" applyFont="1" applyFill="1" applyBorder="1" applyAlignment="1" applyProtection="1">
      <alignment horizontal="left" wrapText="1"/>
    </xf>
    <xf numFmtId="0" fontId="22" fillId="0" borderId="10" xfId="0" applyFont="1" applyFill="1" applyBorder="1" applyAlignment="1" applyProtection="1">
      <alignment wrapText="1"/>
    </xf>
    <xf numFmtId="2" fontId="6" fillId="0" borderId="159" xfId="0" applyNumberFormat="1" applyFont="1" applyFill="1" applyBorder="1" applyProtection="1">
      <protection locked="0"/>
    </xf>
    <xf numFmtId="0" fontId="7" fillId="10" borderId="156" xfId="0" applyNumberFormat="1" applyFont="1" applyFill="1" applyBorder="1" applyAlignment="1" applyProtection="1">
      <alignment horizontal="left"/>
    </xf>
    <xf numFmtId="0" fontId="6" fillId="10" borderId="156" xfId="0" applyNumberFormat="1" applyFont="1" applyFill="1" applyBorder="1" applyAlignment="1" applyProtection="1">
      <alignment horizontal="center"/>
    </xf>
    <xf numFmtId="0" fontId="32" fillId="7" borderId="173" xfId="0" applyFont="1" applyFill="1" applyBorder="1" applyAlignment="1" applyProtection="1">
      <alignment horizontal="center" vertical="top" wrapText="1"/>
    </xf>
    <xf numFmtId="0" fontId="32" fillId="7" borderId="2" xfId="0" applyFont="1" applyFill="1" applyBorder="1" applyAlignment="1" applyProtection="1">
      <alignment horizontal="center" vertical="top" wrapText="1"/>
    </xf>
    <xf numFmtId="0" fontId="32" fillId="7" borderId="171" xfId="0" applyFont="1" applyFill="1" applyBorder="1" applyAlignment="1" applyProtection="1">
      <alignment horizontal="center" vertical="top" wrapText="1"/>
    </xf>
    <xf numFmtId="0" fontId="32" fillId="7" borderId="170" xfId="0" applyFont="1" applyFill="1" applyBorder="1" applyAlignment="1" applyProtection="1">
      <alignment horizontal="center" vertical="top" wrapText="1"/>
    </xf>
    <xf numFmtId="0" fontId="32" fillId="7" borderId="3" xfId="0" applyFont="1" applyFill="1" applyBorder="1" applyAlignment="1" applyProtection="1">
      <alignment horizontal="center" vertical="top" wrapText="1"/>
    </xf>
    <xf numFmtId="0" fontId="83" fillId="7" borderId="3" xfId="0" applyFont="1" applyFill="1" applyBorder="1" applyAlignment="1" applyProtection="1">
      <alignment horizontal="center" vertical="top" wrapText="1"/>
    </xf>
    <xf numFmtId="0" fontId="6" fillId="8" borderId="172" xfId="0" applyFont="1" applyFill="1" applyBorder="1" applyAlignment="1" applyProtection="1">
      <alignment horizontal="center"/>
    </xf>
    <xf numFmtId="0" fontId="6" fillId="8" borderId="3" xfId="0" applyFont="1" applyFill="1" applyBorder="1" applyAlignment="1" applyProtection="1">
      <alignment horizontal="center" wrapText="1"/>
    </xf>
    <xf numFmtId="0" fontId="6" fillId="8" borderId="3" xfId="0" applyFont="1" applyFill="1" applyBorder="1" applyAlignment="1" applyProtection="1">
      <alignment horizontal="center"/>
    </xf>
    <xf numFmtId="0" fontId="6" fillId="8" borderId="173" xfId="0" applyFont="1" applyFill="1" applyBorder="1" applyAlignment="1" applyProtection="1">
      <alignment horizontal="center"/>
    </xf>
    <xf numFmtId="0" fontId="6" fillId="8" borderId="27" xfId="0" applyFont="1" applyFill="1" applyBorder="1" applyAlignment="1" applyProtection="1">
      <alignment horizontal="center"/>
    </xf>
    <xf numFmtId="0" fontId="0" fillId="0" borderId="139" xfId="0" applyBorder="1" applyAlignment="1"/>
    <xf numFmtId="0" fontId="32" fillId="7" borderId="0" xfId="0" applyFont="1" applyFill="1" applyBorder="1" applyAlignment="1" applyProtection="1">
      <alignment horizontal="center" vertical="top" wrapText="1"/>
    </xf>
    <xf numFmtId="0" fontId="6" fillId="8" borderId="86" xfId="0" applyFont="1" applyFill="1" applyBorder="1" applyAlignment="1" applyProtection="1">
      <alignment horizontal="center"/>
    </xf>
    <xf numFmtId="0" fontId="6" fillId="10" borderId="174" xfId="0" applyNumberFormat="1" applyFont="1" applyFill="1" applyBorder="1" applyAlignment="1" applyProtection="1">
      <alignment horizontal="center"/>
    </xf>
    <xf numFmtId="167" fontId="6" fillId="9" borderId="67" xfId="0" applyNumberFormat="1" applyFont="1" applyFill="1" applyBorder="1" applyProtection="1"/>
    <xf numFmtId="2" fontId="7" fillId="9" borderId="148" xfId="0" applyNumberFormat="1" applyFont="1" applyFill="1" applyBorder="1" applyProtection="1"/>
    <xf numFmtId="0" fontId="0" fillId="0" borderId="0" xfId="0" applyBorder="1" applyAlignment="1" applyProtection="1">
      <alignment horizontal="right"/>
    </xf>
    <xf numFmtId="2" fontId="6" fillId="9" borderId="3" xfId="0" applyNumberFormat="1" applyFont="1" applyFill="1" applyBorder="1" applyAlignment="1" applyProtection="1">
      <alignment horizontal="center" vertical="center" wrapText="1"/>
    </xf>
    <xf numFmtId="0" fontId="7" fillId="10" borderId="73" xfId="0" applyNumberFormat="1" applyFont="1" applyFill="1" applyBorder="1" applyAlignment="1" applyProtection="1"/>
    <xf numFmtId="0" fontId="7" fillId="10" borderId="69" xfId="0" applyNumberFormat="1" applyFont="1" applyFill="1" applyBorder="1" applyAlignment="1" applyProtection="1"/>
    <xf numFmtId="0" fontId="6" fillId="10" borderId="156" xfId="0" applyNumberFormat="1" applyFont="1" applyFill="1" applyBorder="1" applyAlignment="1" applyProtection="1">
      <alignment horizontal="center"/>
      <protection locked="0"/>
    </xf>
    <xf numFmtId="167" fontId="6" fillId="0" borderId="87" xfId="0" applyNumberFormat="1" applyFont="1" applyFill="1" applyBorder="1" applyProtection="1">
      <protection locked="0"/>
    </xf>
    <xf numFmtId="0" fontId="7" fillId="0" borderId="29" xfId="0" applyFont="1" applyFill="1" applyBorder="1" applyAlignment="1" applyProtection="1">
      <alignment wrapText="1"/>
    </xf>
    <xf numFmtId="0" fontId="6" fillId="0" borderId="57" xfId="0" applyFont="1" applyFill="1" applyBorder="1" applyAlignment="1" applyProtection="1">
      <alignment horizontal="center"/>
    </xf>
    <xf numFmtId="0" fontId="4" fillId="0" borderId="0" xfId="0" applyFont="1" applyFill="1" applyProtection="1"/>
    <xf numFmtId="0" fontId="7" fillId="0" borderId="1" xfId="0" applyFont="1" applyFill="1" applyBorder="1" applyAlignment="1" applyProtection="1">
      <alignment horizontal="left" wrapText="1" indent="1"/>
    </xf>
    <xf numFmtId="0" fontId="6" fillId="0" borderId="86" xfId="0" applyFont="1" applyFill="1" applyBorder="1" applyAlignment="1">
      <alignment wrapText="1"/>
    </xf>
    <xf numFmtId="0" fontId="6" fillId="0" borderId="10" xfId="0" applyFont="1" applyFill="1" applyBorder="1" applyAlignment="1" applyProtection="1">
      <alignment horizontal="left" wrapText="1" indent="5"/>
    </xf>
    <xf numFmtId="0" fontId="7" fillId="0" borderId="106" xfId="0" applyFont="1" applyFill="1" applyBorder="1" applyAlignment="1" applyProtection="1">
      <alignment horizontal="left" wrapText="1" indent="1"/>
    </xf>
    <xf numFmtId="0" fontId="7" fillId="0" borderId="81" xfId="0" applyFont="1" applyFill="1" applyBorder="1" applyAlignment="1" applyProtection="1">
      <alignment wrapText="1"/>
    </xf>
    <xf numFmtId="0" fontId="7" fillId="0" borderId="106" xfId="0" applyFont="1" applyFill="1" applyBorder="1" applyAlignment="1" applyProtection="1">
      <alignment wrapText="1"/>
    </xf>
    <xf numFmtId="9" fontId="6" fillId="0" borderId="81" xfId="0" applyNumberFormat="1" applyFont="1" applyFill="1" applyBorder="1" applyProtection="1">
      <protection locked="0"/>
    </xf>
    <xf numFmtId="2" fontId="6" fillId="0" borderId="3" xfId="0" applyNumberFormat="1" applyFont="1" applyFill="1" applyBorder="1" applyProtection="1"/>
    <xf numFmtId="0" fontId="6" fillId="0" borderId="106" xfId="0" applyFont="1" applyFill="1" applyBorder="1" applyAlignment="1" applyProtection="1">
      <alignment wrapText="1"/>
    </xf>
    <xf numFmtId="9" fontId="0" fillId="0" borderId="0" xfId="0" applyNumberFormat="1" applyAlignment="1">
      <alignment horizontal="left"/>
    </xf>
    <xf numFmtId="0" fontId="6" fillId="0" borderId="3" xfId="0" applyFont="1" applyFill="1" applyBorder="1" applyAlignment="1" applyProtection="1">
      <alignment vertical="top" wrapText="1"/>
    </xf>
    <xf numFmtId="0" fontId="0" fillId="0" borderId="175" xfId="0" applyBorder="1"/>
    <xf numFmtId="165" fontId="0" fillId="0" borderId="175" xfId="0" applyNumberFormat="1" applyBorder="1"/>
    <xf numFmtId="0" fontId="4" fillId="0" borderId="0" xfId="0" applyFont="1"/>
    <xf numFmtId="0" fontId="15" fillId="0" borderId="0" xfId="0" applyFont="1"/>
    <xf numFmtId="0" fontId="4" fillId="2" borderId="3" xfId="0" applyFont="1" applyFill="1" applyBorder="1" applyAlignment="1">
      <alignment horizontal="center"/>
    </xf>
    <xf numFmtId="0" fontId="4" fillId="0" borderId="175" xfId="0" applyFont="1" applyBorder="1"/>
    <xf numFmtId="0" fontId="4" fillId="0" borderId="3" xfId="0" applyFont="1" applyFill="1" applyBorder="1" applyAlignment="1">
      <alignment horizontal="center"/>
    </xf>
    <xf numFmtId="165" fontId="0" fillId="0" borderId="176" xfId="0" applyNumberFormat="1" applyFill="1" applyBorder="1"/>
    <xf numFmtId="165" fontId="0" fillId="0" borderId="175" xfId="0" applyNumberFormat="1" applyFill="1" applyBorder="1"/>
    <xf numFmtId="49" fontId="0" fillId="0" borderId="175" xfId="0" applyNumberFormat="1" applyBorder="1"/>
    <xf numFmtId="0" fontId="4" fillId="2" borderId="0" xfId="0" applyFont="1" applyFill="1" applyBorder="1" applyAlignment="1">
      <alignment horizontal="center"/>
    </xf>
    <xf numFmtId="0" fontId="4" fillId="2" borderId="0" xfId="0" applyFont="1" applyFill="1" applyBorder="1" applyAlignment="1">
      <alignment horizontal="left"/>
    </xf>
    <xf numFmtId="0" fontId="6" fillId="0" borderId="3" xfId="8" applyFont="1" applyFill="1" applyBorder="1" applyAlignment="1" applyProtection="1">
      <alignment horizontal="left" wrapText="1" indent="3"/>
    </xf>
    <xf numFmtId="0" fontId="6" fillId="0" borderId="3" xfId="8" applyFont="1" applyFill="1" applyBorder="1" applyAlignment="1" applyProtection="1">
      <alignment horizontal="left" vertical="top" wrapText="1" indent="3"/>
    </xf>
    <xf numFmtId="0" fontId="6" fillId="0" borderId="177" xfId="0" applyFont="1" applyFill="1" applyBorder="1" applyAlignment="1" applyProtection="1">
      <alignment horizontal="left" wrapText="1" indent="3"/>
    </xf>
    <xf numFmtId="0" fontId="6" fillId="0" borderId="177" xfId="0" applyFont="1" applyFill="1" applyBorder="1" applyAlignment="1" applyProtection="1">
      <alignment horizontal="left" vertical="top" wrapText="1" indent="3"/>
    </xf>
    <xf numFmtId="0" fontId="4" fillId="3" borderId="0" xfId="8" applyFont="1" applyFill="1" applyProtection="1"/>
    <xf numFmtId="0" fontId="4" fillId="3" borderId="0" xfId="8" applyNumberFormat="1" applyFont="1" applyFill="1" applyProtection="1"/>
    <xf numFmtId="0" fontId="6" fillId="0" borderId="68" xfId="8" applyFont="1" applyFill="1" applyBorder="1" applyAlignment="1" applyProtection="1">
      <alignment horizontal="left" wrapText="1" indent="3"/>
    </xf>
    <xf numFmtId="0" fontId="6" fillId="0" borderId="68" xfId="8" applyFont="1" applyFill="1" applyBorder="1" applyAlignment="1" applyProtection="1">
      <alignment horizontal="left" vertical="top" wrapText="1" indent="3"/>
    </xf>
    <xf numFmtId="0" fontId="6" fillId="0" borderId="3" xfId="8" applyFont="1" applyFill="1" applyBorder="1" applyAlignment="1" applyProtection="1">
      <alignment vertical="top" wrapText="1"/>
    </xf>
    <xf numFmtId="0" fontId="7" fillId="0" borderId="37" xfId="0" applyFont="1" applyFill="1" applyBorder="1" applyAlignment="1" applyProtection="1">
      <alignment wrapText="1"/>
    </xf>
    <xf numFmtId="0" fontId="7" fillId="0" borderId="87" xfId="0" applyFont="1" applyFill="1" applyBorder="1" applyAlignment="1" applyProtection="1">
      <alignment wrapText="1"/>
    </xf>
    <xf numFmtId="0" fontId="1" fillId="0" borderId="0" xfId="9"/>
    <xf numFmtId="0" fontId="6" fillId="10" borderId="3" xfId="0" applyNumberFormat="1" applyFont="1" applyFill="1" applyBorder="1" applyAlignment="1" applyProtection="1">
      <alignment horizontal="center"/>
    </xf>
    <xf numFmtId="0" fontId="6" fillId="10" borderId="155" xfId="0" applyNumberFormat="1" applyFont="1" applyFill="1" applyBorder="1" applyAlignment="1" applyProtection="1">
      <alignment horizontal="center"/>
    </xf>
    <xf numFmtId="0" fontId="80" fillId="0" borderId="0" xfId="0" applyFont="1" applyProtection="1"/>
    <xf numFmtId="0" fontId="6" fillId="10" borderId="81" xfId="0" applyFont="1" applyFill="1" applyBorder="1" applyProtection="1">
      <protection locked="0"/>
    </xf>
    <xf numFmtId="0" fontId="6" fillId="11" borderId="49" xfId="0" applyFont="1" applyFill="1" applyBorder="1" applyAlignment="1">
      <alignment horizontal="center" vertical="center"/>
    </xf>
    <xf numFmtId="0" fontId="6" fillId="11" borderId="49" xfId="0" applyFont="1" applyFill="1" applyBorder="1" applyAlignment="1">
      <alignment vertical="center" wrapText="1"/>
    </xf>
    <xf numFmtId="0" fontId="70" fillId="11" borderId="49" xfId="0" applyNumberFormat="1" applyFont="1" applyFill="1" applyBorder="1" applyAlignment="1">
      <alignment horizontal="center" vertical="center"/>
    </xf>
    <xf numFmtId="0" fontId="6" fillId="0" borderId="66" xfId="0" applyFont="1" applyFill="1" applyBorder="1" applyAlignment="1" applyProtection="1">
      <alignment wrapText="1"/>
    </xf>
    <xf numFmtId="0" fontId="79" fillId="20" borderId="0" xfId="0" applyFont="1" applyFill="1" applyAlignment="1" applyProtection="1">
      <alignment horizontal="center" vertical="center"/>
    </xf>
    <xf numFmtId="0" fontId="6" fillId="0" borderId="3" xfId="8" applyFont="1" applyFill="1" applyBorder="1" applyAlignment="1" applyProtection="1">
      <alignment vertical="top" wrapText="1"/>
      <protection locked="0"/>
    </xf>
    <xf numFmtId="0" fontId="79" fillId="20" borderId="3" xfId="0" applyFont="1" applyFill="1" applyBorder="1" applyAlignment="1" applyProtection="1">
      <alignment horizontal="center" vertical="center"/>
    </xf>
    <xf numFmtId="0" fontId="72" fillId="19" borderId="3" xfId="0" applyFont="1" applyFill="1" applyBorder="1"/>
    <xf numFmtId="0" fontId="7" fillId="11" borderId="49" xfId="0" applyFont="1" applyFill="1" applyBorder="1" applyAlignment="1">
      <alignment horizontal="center" vertical="center"/>
    </xf>
    <xf numFmtId="0" fontId="7" fillId="11" borderId="49" xfId="0" applyFont="1" applyFill="1" applyBorder="1" applyAlignment="1">
      <alignment horizontal="left" vertical="center" wrapText="1"/>
    </xf>
    <xf numFmtId="0" fontId="7" fillId="11" borderId="49" xfId="0" applyFont="1" applyFill="1" applyBorder="1" applyAlignment="1">
      <alignment vertical="center" wrapText="1"/>
    </xf>
    <xf numFmtId="0" fontId="7" fillId="11" borderId="49" xfId="0" applyFont="1" applyFill="1" applyBorder="1" applyAlignment="1" applyProtection="1">
      <alignment horizontal="center" vertical="center"/>
    </xf>
    <xf numFmtId="0" fontId="7" fillId="11" borderId="50" xfId="0" applyFont="1" applyFill="1" applyBorder="1" applyAlignment="1" applyProtection="1">
      <alignment horizontal="left" vertical="center" wrapText="1"/>
    </xf>
    <xf numFmtId="0" fontId="7" fillId="11" borderId="50" xfId="0" applyFont="1" applyFill="1" applyBorder="1" applyAlignment="1" applyProtection="1">
      <alignment vertical="center" wrapText="1"/>
    </xf>
    <xf numFmtId="2" fontId="6" fillId="9" borderId="138" xfId="0" applyNumberFormat="1" applyFont="1" applyFill="1" applyBorder="1" applyProtection="1"/>
    <xf numFmtId="2" fontId="6" fillId="9" borderId="7" xfId="0" applyNumberFormat="1" applyFont="1" applyFill="1" applyBorder="1" applyProtection="1"/>
    <xf numFmtId="0" fontId="6" fillId="15" borderId="48" xfId="0" applyFont="1" applyFill="1" applyBorder="1"/>
    <xf numFmtId="167" fontId="6" fillId="0" borderId="49" xfId="0" applyNumberFormat="1" applyFont="1" applyFill="1" applyBorder="1" applyProtection="1">
      <protection locked="0"/>
    </xf>
    <xf numFmtId="167" fontId="6" fillId="0" borderId="60" xfId="0" applyNumberFormat="1" applyFont="1" applyFill="1" applyBorder="1" applyProtection="1">
      <protection locked="0"/>
    </xf>
    <xf numFmtId="2" fontId="6" fillId="0" borderId="60" xfId="0" applyNumberFormat="1" applyFont="1" applyFill="1" applyBorder="1" applyProtection="1">
      <protection locked="0"/>
    </xf>
    <xf numFmtId="167" fontId="6" fillId="0" borderId="141" xfId="0" applyNumberFormat="1" applyFont="1" applyFill="1" applyBorder="1" applyProtection="1">
      <protection locked="0"/>
    </xf>
    <xf numFmtId="167" fontId="6" fillId="0" borderId="48" xfId="0" applyNumberFormat="1" applyFont="1" applyFill="1" applyBorder="1" applyProtection="1">
      <protection locked="0"/>
    </xf>
    <xf numFmtId="10" fontId="6" fillId="16" borderId="3" xfId="0" applyNumberFormat="1" applyFont="1" applyFill="1" applyBorder="1" applyProtection="1">
      <protection locked="0"/>
    </xf>
    <xf numFmtId="0" fontId="6" fillId="0" borderId="68" xfId="0" applyFont="1" applyFill="1" applyBorder="1" applyAlignment="1" applyProtection="1">
      <alignment horizontal="center" vertical="center" wrapText="1"/>
    </xf>
    <xf numFmtId="0" fontId="6" fillId="0" borderId="68" xfId="0" applyFont="1" applyFill="1" applyBorder="1" applyAlignment="1" applyProtection="1">
      <alignment horizontal="left" vertical="center" wrapText="1" indent="2"/>
    </xf>
    <xf numFmtId="0" fontId="6" fillId="0" borderId="67" xfId="0" applyFont="1" applyFill="1" applyBorder="1" applyAlignment="1" applyProtection="1">
      <alignment horizontal="left" wrapText="1" indent="2"/>
    </xf>
    <xf numFmtId="0" fontId="6" fillId="0" borderId="67" xfId="0" applyFont="1" applyFill="1" applyBorder="1" applyAlignment="1" applyProtection="1">
      <alignment horizontal="left" vertical="top" wrapText="1" indent="2"/>
    </xf>
    <xf numFmtId="0" fontId="6" fillId="0" borderId="3" xfId="0" applyFont="1" applyFill="1" applyBorder="1" applyAlignment="1" applyProtection="1">
      <alignment horizontal="left" wrapText="1" indent="2"/>
    </xf>
    <xf numFmtId="0" fontId="6" fillId="0" borderId="68" xfId="0" applyFont="1" applyFill="1" applyBorder="1" applyAlignment="1" applyProtection="1">
      <alignment horizontal="left" wrapText="1" indent="2"/>
    </xf>
    <xf numFmtId="0" fontId="6" fillId="0" borderId="68" xfId="0" applyFont="1" applyFill="1" applyBorder="1" applyAlignment="1" applyProtection="1">
      <alignment horizontal="left" vertical="top" wrapText="1" indent="2"/>
    </xf>
    <xf numFmtId="10" fontId="6" fillId="16" borderId="9" xfId="0" applyNumberFormat="1" applyFont="1" applyFill="1" applyBorder="1" applyProtection="1">
      <protection locked="0"/>
    </xf>
    <xf numFmtId="167" fontId="6" fillId="0" borderId="0" xfId="0" applyNumberFormat="1" applyFont="1" applyFill="1" applyBorder="1" applyProtection="1">
      <protection locked="0"/>
    </xf>
    <xf numFmtId="10" fontId="6" fillId="0" borderId="3" xfId="0" applyNumberFormat="1" applyFont="1" applyFill="1" applyBorder="1" applyProtection="1">
      <protection locked="0"/>
    </xf>
    <xf numFmtId="0" fontId="2" fillId="21" borderId="110" xfId="0" applyFont="1" applyFill="1" applyBorder="1" applyAlignment="1" applyProtection="1">
      <alignment horizontal="left" wrapText="1" indent="2"/>
      <protection locked="0"/>
    </xf>
    <xf numFmtId="10" fontId="6" fillId="0" borderId="22" xfId="0" applyNumberFormat="1" applyFont="1" applyFill="1" applyBorder="1" applyProtection="1">
      <protection locked="0"/>
    </xf>
    <xf numFmtId="2" fontId="7" fillId="9" borderId="22" xfId="0" applyNumberFormat="1" applyFont="1" applyFill="1" applyBorder="1" applyProtection="1"/>
    <xf numFmtId="0" fontId="6" fillId="0" borderId="82" xfId="0" applyFont="1" applyFill="1" applyBorder="1" applyProtection="1"/>
    <xf numFmtId="0" fontId="6" fillId="0" borderId="22" xfId="0" applyFont="1" applyFill="1" applyBorder="1" applyProtection="1"/>
    <xf numFmtId="0" fontId="7" fillId="0" borderId="22" xfId="0" applyFont="1" applyFill="1" applyBorder="1" applyAlignment="1" applyProtection="1">
      <alignment horizontal="left" wrapText="1" indent="1"/>
    </xf>
    <xf numFmtId="0" fontId="7" fillId="0" borderId="18" xfId="0" applyFont="1" applyFill="1" applyBorder="1" applyAlignment="1" applyProtection="1">
      <alignment horizontal="left" wrapText="1" indent="1"/>
    </xf>
    <xf numFmtId="0" fontId="6" fillId="21" borderId="3" xfId="0" applyFont="1" applyFill="1" applyBorder="1" applyAlignment="1" applyProtection="1">
      <alignment horizontal="left" vertical="center" wrapText="1" indent="2"/>
      <protection locked="0"/>
    </xf>
    <xf numFmtId="0" fontId="85" fillId="2" borderId="0" xfId="0" applyFont="1" applyFill="1" applyAlignment="1" applyProtection="1">
      <alignment horizontal="left" vertical="center"/>
    </xf>
    <xf numFmtId="0" fontId="7" fillId="0" borderId="89" xfId="0" applyFont="1" applyFill="1" applyBorder="1" applyAlignment="1">
      <alignment wrapText="1"/>
    </xf>
    <xf numFmtId="10" fontId="6" fillId="11" borderId="3" xfId="0" applyNumberFormat="1" applyFont="1" applyFill="1" applyBorder="1" applyProtection="1">
      <protection locked="0"/>
    </xf>
    <xf numFmtId="0" fontId="85" fillId="2" borderId="0" xfId="0" applyFont="1" applyFill="1" applyAlignment="1">
      <alignment horizontal="center"/>
    </xf>
    <xf numFmtId="0" fontId="85" fillId="2" borderId="0" xfId="0" applyFont="1" applyFill="1"/>
    <xf numFmtId="0" fontId="0" fillId="10" borderId="0" xfId="0" applyFill="1" applyBorder="1" applyProtection="1">
      <protection locked="0"/>
    </xf>
    <xf numFmtId="0" fontId="6" fillId="0" borderId="21" xfId="0" applyFont="1" applyFill="1" applyBorder="1" applyAlignment="1" applyProtection="1">
      <alignment wrapText="1"/>
      <protection locked="0"/>
    </xf>
    <xf numFmtId="0" fontId="0" fillId="10" borderId="56" xfId="0" applyFill="1" applyBorder="1" applyProtection="1"/>
    <xf numFmtId="0" fontId="6" fillId="0" borderId="178" xfId="0" applyFont="1" applyFill="1" applyBorder="1" applyProtection="1"/>
    <xf numFmtId="0" fontId="7" fillId="11" borderId="22" xfId="0" applyFont="1" applyFill="1" applyBorder="1" applyAlignment="1" applyProtection="1">
      <alignment vertical="center" wrapText="1"/>
    </xf>
    <xf numFmtId="0" fontId="0" fillId="10" borderId="50" xfId="0" applyFill="1" applyBorder="1" applyProtection="1">
      <protection locked="0"/>
    </xf>
    <xf numFmtId="0" fontId="85" fillId="2" borderId="0" xfId="0" applyFont="1" applyFill="1" applyAlignment="1">
      <alignment horizontal="left" vertical="center"/>
    </xf>
    <xf numFmtId="0" fontId="85" fillId="2" borderId="0" xfId="0" applyFont="1" applyFill="1" applyProtection="1"/>
    <xf numFmtId="0" fontId="0" fillId="0" borderId="0" xfId="0" applyAlignment="1">
      <alignment horizontal="center"/>
    </xf>
    <xf numFmtId="0" fontId="6" fillId="0" borderId="179" xfId="0" applyFont="1" applyFill="1" applyBorder="1" applyAlignment="1" applyProtection="1">
      <alignment wrapText="1"/>
    </xf>
    <xf numFmtId="0" fontId="74" fillId="0" borderId="180" xfId="0" applyFont="1" applyFill="1" applyBorder="1" applyAlignment="1">
      <alignment vertical="center" wrapText="1"/>
    </xf>
    <xf numFmtId="0" fontId="0" fillId="0" borderId="181" xfId="0" applyFill="1" applyBorder="1" applyAlignment="1" applyProtection="1">
      <alignment wrapText="1"/>
      <protection locked="0"/>
    </xf>
    <xf numFmtId="0" fontId="34" fillId="17" borderId="0" xfId="0" applyFont="1" applyFill="1" applyProtection="1"/>
    <xf numFmtId="0" fontId="7" fillId="11" borderId="68" xfId="0" applyFont="1" applyFill="1" applyBorder="1" applyAlignment="1" applyProtection="1">
      <alignment horizontal="center" vertical="center"/>
    </xf>
    <xf numFmtId="0" fontId="6" fillId="0" borderId="182" xfId="0" applyFont="1" applyFill="1" applyBorder="1" applyAlignment="1" applyProtection="1">
      <alignment wrapText="1"/>
      <protection locked="0"/>
    </xf>
    <xf numFmtId="0" fontId="0" fillId="0" borderId="8" xfId="0" applyFill="1" applyBorder="1" applyAlignment="1" applyProtection="1">
      <alignment wrapText="1"/>
      <protection locked="0"/>
    </xf>
    <xf numFmtId="0" fontId="6" fillId="0" borderId="93" xfId="0" applyFont="1" applyFill="1" applyBorder="1" applyAlignment="1" applyProtection="1">
      <alignment horizontal="left" wrapText="1" indent="3"/>
    </xf>
    <xf numFmtId="0" fontId="6" fillId="21" borderId="3" xfId="0" applyFont="1" applyFill="1" applyBorder="1" applyAlignment="1" applyProtection="1">
      <alignment horizontal="left" vertical="center" wrapText="1"/>
      <protection locked="0"/>
    </xf>
    <xf numFmtId="0" fontId="0" fillId="0" borderId="183" xfId="0" applyBorder="1" applyAlignment="1">
      <alignment horizontal="center"/>
    </xf>
    <xf numFmtId="0" fontId="0" fillId="0" borderId="184" xfId="0" applyBorder="1" applyAlignment="1">
      <alignment horizontal="center"/>
    </xf>
    <xf numFmtId="0" fontId="0" fillId="0" borderId="185" xfId="0" applyBorder="1" applyAlignment="1">
      <alignment horizontal="center"/>
    </xf>
    <xf numFmtId="0" fontId="0" fillId="0" borderId="175" xfId="0" applyBorder="1" applyAlignment="1">
      <alignment horizontal="center"/>
    </xf>
    <xf numFmtId="49" fontId="0" fillId="16" borderId="3" xfId="0" applyNumberFormat="1" applyFill="1" applyBorder="1" applyAlignment="1" applyProtection="1">
      <alignment horizontal="center"/>
    </xf>
    <xf numFmtId="165" fontId="0" fillId="16" borderId="3" xfId="0" applyNumberFormat="1" applyFill="1" applyBorder="1" applyAlignment="1" applyProtection="1">
      <alignment horizontal="center"/>
    </xf>
    <xf numFmtId="0" fontId="0" fillId="0" borderId="3" xfId="0" applyBorder="1" applyAlignment="1"/>
    <xf numFmtId="0" fontId="0" fillId="7" borderId="0" xfId="0" applyFill="1" applyAlignment="1" applyProtection="1">
      <alignment horizontal="center"/>
    </xf>
    <xf numFmtId="0" fontId="42" fillId="7" borderId="0" xfId="0" applyFont="1" applyFill="1" applyAlignment="1" applyProtection="1">
      <alignment horizontal="center"/>
    </xf>
    <xf numFmtId="0" fontId="12" fillId="7" borderId="0" xfId="0" applyFont="1" applyFill="1" applyAlignment="1" applyProtection="1">
      <alignment horizontal="center"/>
    </xf>
    <xf numFmtId="0" fontId="54" fillId="0" borderId="0" xfId="0" applyFont="1" applyAlignment="1" applyProtection="1">
      <alignment horizontal="center" vertical="center"/>
    </xf>
    <xf numFmtId="0" fontId="0" fillId="0" borderId="0" xfId="0" applyAlignment="1">
      <alignment horizontal="center" vertical="center"/>
    </xf>
    <xf numFmtId="0" fontId="39" fillId="12" borderId="3" xfId="0" applyFont="1" applyFill="1" applyBorder="1" applyAlignment="1" applyProtection="1">
      <alignment horizontal="center" vertical="center"/>
    </xf>
    <xf numFmtId="0" fontId="40" fillId="0" borderId="3" xfId="0" applyFont="1" applyBorder="1" applyAlignment="1">
      <alignment horizontal="center" vertical="center"/>
    </xf>
    <xf numFmtId="2" fontId="6" fillId="19" borderId="71" xfId="0" applyNumberFormat="1" applyFont="1" applyFill="1" applyBorder="1" applyAlignment="1" applyProtection="1"/>
    <xf numFmtId="2" fontId="6" fillId="19" borderId="58" xfId="0" applyNumberFormat="1" applyFont="1" applyFill="1" applyBorder="1" applyAlignment="1" applyProtection="1"/>
    <xf numFmtId="2" fontId="6" fillId="19" borderId="139" xfId="0" applyNumberFormat="1" applyFont="1" applyFill="1" applyBorder="1" applyAlignment="1" applyProtection="1"/>
    <xf numFmtId="2" fontId="6" fillId="19" borderId="43" xfId="0" applyNumberFormat="1" applyFont="1" applyFill="1" applyBorder="1" applyAlignment="1" applyProtection="1"/>
    <xf numFmtId="2" fontId="6" fillId="19" borderId="72" xfId="0" applyNumberFormat="1" applyFont="1" applyFill="1" applyBorder="1" applyAlignment="1" applyProtection="1"/>
    <xf numFmtId="2" fontId="6" fillId="19" borderId="56" xfId="0" applyNumberFormat="1" applyFont="1" applyFill="1" applyBorder="1" applyAlignment="1" applyProtection="1"/>
    <xf numFmtId="0" fontId="42" fillId="7" borderId="86" xfId="0" applyFont="1" applyFill="1" applyBorder="1" applyAlignment="1" applyProtection="1">
      <alignment horizontal="center" vertical="center" wrapText="1"/>
    </xf>
    <xf numFmtId="0" fontId="42" fillId="7" borderId="59" xfId="0" applyFont="1" applyFill="1" applyBorder="1" applyAlignment="1" applyProtection="1">
      <alignment horizontal="center" vertical="center" wrapText="1"/>
    </xf>
    <xf numFmtId="0" fontId="42" fillId="7" borderId="58" xfId="0" applyFont="1" applyFill="1" applyBorder="1" applyAlignment="1" applyProtection="1">
      <alignment horizontal="center" vertical="center" wrapText="1"/>
    </xf>
    <xf numFmtId="0" fontId="42" fillId="7" borderId="87" xfId="0" applyFont="1" applyFill="1" applyBorder="1" applyAlignment="1" applyProtection="1">
      <alignment horizontal="center" vertical="center" wrapText="1"/>
    </xf>
    <xf numFmtId="0" fontId="42" fillId="7" borderId="57" xfId="0" applyFont="1" applyFill="1" applyBorder="1" applyAlignment="1" applyProtection="1">
      <alignment horizontal="center" vertical="center" wrapText="1"/>
    </xf>
    <xf numFmtId="0" fontId="42" fillId="7" borderId="56" xfId="0" applyFont="1" applyFill="1" applyBorder="1" applyAlignment="1" applyProtection="1">
      <alignment horizontal="center" vertical="center" wrapText="1"/>
    </xf>
    <xf numFmtId="0" fontId="39" fillId="12" borderId="3" xfId="0" applyFont="1" applyFill="1" applyBorder="1" applyAlignment="1">
      <alignment horizontal="center"/>
    </xf>
    <xf numFmtId="0" fontId="40" fillId="0" borderId="3" xfId="0" applyFont="1" applyBorder="1" applyAlignment="1">
      <alignment horizontal="center"/>
    </xf>
    <xf numFmtId="0" fontId="40" fillId="0" borderId="3" xfId="0" applyFont="1" applyBorder="1" applyAlignment="1"/>
    <xf numFmtId="49" fontId="1" fillId="16" borderId="3" xfId="0" applyNumberFormat="1" applyFont="1" applyFill="1" applyBorder="1" applyAlignment="1">
      <alignment horizontal="center"/>
    </xf>
    <xf numFmtId="0" fontId="1" fillId="0" borderId="3" xfId="0" applyNumberFormat="1" applyFont="1" applyBorder="1" applyAlignment="1">
      <alignment horizontal="center"/>
    </xf>
    <xf numFmtId="0" fontId="1" fillId="0" borderId="3" xfId="0" applyNumberFormat="1" applyFont="1" applyBorder="1" applyAlignment="1"/>
    <xf numFmtId="0" fontId="72" fillId="19" borderId="59" xfId="0" applyFont="1" applyFill="1" applyBorder="1" applyAlignment="1"/>
    <xf numFmtId="0" fontId="0" fillId="0" borderId="59" xfId="0" applyBorder="1" applyAlignment="1"/>
    <xf numFmtId="0" fontId="0" fillId="0" borderId="0" xfId="0" applyAlignment="1"/>
    <xf numFmtId="0" fontId="0" fillId="0" borderId="6" xfId="0" applyBorder="1" applyAlignment="1"/>
    <xf numFmtId="49" fontId="1" fillId="16" borderId="3" xfId="0" applyNumberFormat="1" applyFont="1" applyFill="1" applyBorder="1" applyAlignment="1" applyProtection="1">
      <alignment horizontal="center"/>
    </xf>
    <xf numFmtId="0" fontId="1" fillId="16" borderId="3" xfId="0" applyNumberFormat="1" applyFont="1" applyFill="1" applyBorder="1" applyAlignment="1" applyProtection="1">
      <alignment horizontal="center"/>
    </xf>
    <xf numFmtId="0" fontId="42" fillId="7" borderId="0" xfId="0" applyFont="1" applyFill="1" applyAlignment="1">
      <alignment horizontal="center" vertical="center"/>
    </xf>
    <xf numFmtId="0" fontId="39" fillId="12" borderId="3" xfId="0" applyFont="1" applyFill="1" applyBorder="1" applyAlignment="1" applyProtection="1">
      <alignment horizontal="center"/>
    </xf>
    <xf numFmtId="165" fontId="39" fillId="12" borderId="3" xfId="0" applyNumberFormat="1" applyFont="1" applyFill="1" applyBorder="1" applyAlignment="1" applyProtection="1">
      <alignment horizontal="center"/>
    </xf>
    <xf numFmtId="165" fontId="39" fillId="12" borderId="3" xfId="0" applyNumberFormat="1" applyFont="1" applyFill="1" applyBorder="1" applyAlignment="1" applyProtection="1"/>
    <xf numFmtId="0" fontId="0" fillId="16" borderId="3" xfId="0" applyNumberFormat="1" applyFill="1" applyBorder="1" applyAlignment="1" applyProtection="1">
      <alignment horizontal="center"/>
    </xf>
    <xf numFmtId="165" fontId="0" fillId="16" borderId="3" xfId="0" applyNumberFormat="1" applyFill="1" applyBorder="1" applyAlignment="1" applyProtection="1"/>
    <xf numFmtId="49" fontId="0" fillId="11" borderId="0" xfId="0" applyNumberFormat="1" applyFill="1" applyBorder="1" applyAlignment="1" applyProtection="1">
      <alignment horizontal="center"/>
    </xf>
    <xf numFmtId="0" fontId="0" fillId="11" borderId="0" xfId="0" applyFill="1" applyBorder="1" applyAlignment="1" applyProtection="1">
      <alignment horizontal="center"/>
    </xf>
    <xf numFmtId="165" fontId="0" fillId="11" borderId="0" xfId="0" applyNumberFormat="1" applyFill="1" applyBorder="1" applyAlignment="1" applyProtection="1">
      <alignment horizontal="center"/>
    </xf>
    <xf numFmtId="165" fontId="0" fillId="11" borderId="0" xfId="0" applyNumberFormat="1" applyFill="1" applyBorder="1" applyAlignment="1" applyProtection="1"/>
    <xf numFmtId="0" fontId="25" fillId="11" borderId="0" xfId="0" applyFont="1" applyFill="1" applyBorder="1" applyAlignment="1" applyProtection="1">
      <alignment horizontal="center"/>
    </xf>
    <xf numFmtId="0" fontId="4" fillId="11" borderId="0" xfId="0" applyFont="1" applyFill="1" applyBorder="1" applyAlignment="1" applyProtection="1">
      <alignment horizontal="center"/>
    </xf>
    <xf numFmtId="0" fontId="42" fillId="7" borderId="0" xfId="0" applyFont="1" applyFill="1" applyAlignment="1" applyProtection="1">
      <alignment horizontal="center" vertical="center"/>
    </xf>
    <xf numFmtId="0" fontId="43" fillId="7" borderId="0" xfId="0" applyFont="1" applyFill="1" applyAlignment="1" applyProtection="1">
      <alignment horizontal="center" vertical="center"/>
    </xf>
    <xf numFmtId="0" fontId="31" fillId="0" borderId="0" xfId="0" applyFont="1" applyAlignment="1" applyProtection="1">
      <alignment wrapText="1"/>
    </xf>
    <xf numFmtId="0" fontId="0" fillId="16" borderId="3" xfId="0" applyNumberFormat="1" applyFill="1" applyBorder="1" applyAlignment="1" applyProtection="1"/>
    <xf numFmtId="165" fontId="25" fillId="11" borderId="0" xfId="0" applyNumberFormat="1" applyFont="1" applyFill="1" applyBorder="1" applyAlignment="1" applyProtection="1">
      <alignment horizontal="center"/>
    </xf>
    <xf numFmtId="165" fontId="25" fillId="11" borderId="0" xfId="0" applyNumberFormat="1" applyFont="1" applyFill="1" applyBorder="1" applyAlignment="1" applyProtection="1"/>
    <xf numFmtId="0" fontId="31" fillId="0" borderId="0" xfId="0" applyFont="1" applyFill="1" applyAlignment="1" applyProtection="1">
      <alignment horizontal="left"/>
    </xf>
    <xf numFmtId="0" fontId="0" fillId="0" borderId="0" xfId="0" applyAlignment="1" applyProtection="1"/>
    <xf numFmtId="49" fontId="8" fillId="11" borderId="0" xfId="0" applyNumberFormat="1" applyFont="1" applyFill="1" applyBorder="1" applyAlignment="1" applyProtection="1">
      <alignment horizontal="center"/>
    </xf>
    <xf numFmtId="0" fontId="8" fillId="11" borderId="0" xfId="0" applyFont="1" applyFill="1" applyBorder="1" applyAlignment="1" applyProtection="1">
      <alignment horizontal="center"/>
    </xf>
    <xf numFmtId="0" fontId="20" fillId="7" borderId="0" xfId="0" applyFont="1" applyFill="1" applyAlignment="1">
      <alignment horizontal="center"/>
    </xf>
    <xf numFmtId="0" fontId="0" fillId="0" borderId="0" xfId="0" applyAlignment="1">
      <alignment horizontal="center"/>
    </xf>
    <xf numFmtId="0" fontId="43" fillId="7" borderId="0" xfId="0" applyFont="1" applyFill="1" applyAlignment="1">
      <alignment horizontal="center" vertical="center"/>
    </xf>
    <xf numFmtId="0" fontId="31" fillId="0" borderId="0" xfId="0" applyFont="1" applyAlignment="1">
      <alignment horizontal="left"/>
    </xf>
    <xf numFmtId="0" fontId="25" fillId="11" borderId="0" xfId="0" applyFont="1" applyFill="1" applyBorder="1" applyAlignment="1">
      <alignment horizontal="center"/>
    </xf>
    <xf numFmtId="0" fontId="8" fillId="11" borderId="0" xfId="0" applyFont="1" applyFill="1" applyBorder="1" applyAlignment="1">
      <alignment horizontal="center"/>
    </xf>
    <xf numFmtId="0" fontId="8" fillId="11" borderId="0" xfId="0" applyFont="1" applyFill="1" applyBorder="1" applyAlignment="1"/>
    <xf numFmtId="49" fontId="8" fillId="11" borderId="0" xfId="0" applyNumberFormat="1" applyFont="1" applyFill="1" applyBorder="1" applyAlignment="1">
      <alignment horizontal="center"/>
    </xf>
    <xf numFmtId="0" fontId="20" fillId="7" borderId="0" xfId="0" applyFont="1" applyFill="1" applyAlignment="1" applyProtection="1">
      <alignment horizontal="center"/>
    </xf>
    <xf numFmtId="0" fontId="0" fillId="0" borderId="0" xfId="0" applyAlignment="1" applyProtection="1">
      <alignment horizontal="center"/>
    </xf>
    <xf numFmtId="0" fontId="31" fillId="0" borderId="0" xfId="0" applyFont="1" applyAlignment="1" applyProtection="1">
      <alignment horizontal="left"/>
    </xf>
    <xf numFmtId="0" fontId="1" fillId="0" borderId="3" xfId="0" applyNumberFormat="1" applyFont="1" applyBorder="1" applyAlignment="1" applyProtection="1">
      <alignment horizontal="center"/>
    </xf>
    <xf numFmtId="0" fontId="1" fillId="0" borderId="3" xfId="0" applyNumberFormat="1" applyFont="1" applyBorder="1" applyAlignment="1" applyProtection="1"/>
    <xf numFmtId="0" fontId="8" fillId="11" borderId="0" xfId="0" applyFont="1" applyFill="1" applyBorder="1" applyAlignment="1" applyProtection="1"/>
    <xf numFmtId="0" fontId="40" fillId="0" borderId="3" xfId="0" applyFont="1" applyBorder="1" applyAlignment="1" applyProtection="1">
      <alignment horizontal="center"/>
    </xf>
    <xf numFmtId="0" fontId="40" fillId="0" borderId="3" xfId="0" applyFont="1" applyBorder="1" applyAlignment="1" applyProtection="1"/>
    <xf numFmtId="0" fontId="35" fillId="0" borderId="37" xfId="0" applyFont="1" applyBorder="1" applyAlignment="1" applyProtection="1">
      <alignment wrapText="1"/>
    </xf>
    <xf numFmtId="0" fontId="30" fillId="0" borderId="0" xfId="0" applyFont="1" applyBorder="1" applyAlignment="1" applyProtection="1">
      <alignment wrapText="1"/>
    </xf>
    <xf numFmtId="0" fontId="36" fillId="0" borderId="186" xfId="0" applyFont="1" applyBorder="1" applyAlignment="1" applyProtection="1">
      <alignment horizontal="left" wrapText="1"/>
    </xf>
    <xf numFmtId="0" fontId="30" fillId="0" borderId="187" xfId="0" applyFont="1" applyBorder="1" applyAlignment="1" applyProtection="1">
      <alignment horizontal="left" wrapText="1"/>
    </xf>
    <xf numFmtId="49" fontId="8" fillId="0" borderId="0" xfId="0" applyNumberFormat="1" applyFont="1" applyFill="1" applyBorder="1" applyAlignment="1" applyProtection="1">
      <alignment horizontal="center"/>
    </xf>
    <xf numFmtId="0" fontId="8" fillId="0" borderId="0" xfId="0" applyFont="1" applyFill="1" applyBorder="1" applyAlignment="1" applyProtection="1">
      <alignment horizontal="center"/>
    </xf>
    <xf numFmtId="0" fontId="1" fillId="16" borderId="3" xfId="0" applyFont="1" applyFill="1" applyBorder="1" applyAlignment="1" applyProtection="1">
      <alignment horizontal="center"/>
    </xf>
    <xf numFmtId="165" fontId="25" fillId="0" borderId="0" xfId="0" applyNumberFormat="1" applyFont="1" applyFill="1" applyBorder="1" applyAlignment="1" applyProtection="1">
      <alignment horizontal="center"/>
    </xf>
    <xf numFmtId="0" fontId="25" fillId="0" borderId="0" xfId="0" applyFont="1" applyFill="1" applyBorder="1" applyAlignment="1" applyProtection="1">
      <alignment horizontal="center"/>
    </xf>
    <xf numFmtId="0" fontId="44" fillId="0" borderId="0" xfId="0" applyFont="1" applyAlignment="1" applyProtection="1">
      <alignment horizontal="center" vertical="center"/>
    </xf>
    <xf numFmtId="0" fontId="44" fillId="0" borderId="43" xfId="0" applyFont="1" applyBorder="1" applyAlignment="1" applyProtection="1">
      <alignment horizontal="center" vertical="center"/>
    </xf>
    <xf numFmtId="0" fontId="44" fillId="7" borderId="0" xfId="0" applyFont="1" applyFill="1" applyAlignment="1" applyProtection="1">
      <alignment horizontal="center"/>
    </xf>
    <xf numFmtId="0" fontId="46" fillId="12" borderId="3" xfId="0" applyNumberFormat="1" applyFont="1" applyFill="1" applyBorder="1" applyAlignment="1" applyProtection="1">
      <alignment horizontal="center"/>
    </xf>
    <xf numFmtId="0" fontId="43" fillId="7" borderId="0" xfId="0" applyFont="1" applyFill="1" applyAlignment="1" applyProtection="1">
      <alignment horizontal="center" vertical="center" wrapText="1"/>
    </xf>
    <xf numFmtId="0" fontId="45" fillId="0" borderId="0" xfId="0" applyFont="1" applyAlignment="1" applyProtection="1">
      <alignment horizontal="center" vertical="center" wrapText="1"/>
    </xf>
    <xf numFmtId="0" fontId="42" fillId="7" borderId="0" xfId="0" applyFont="1" applyFill="1" applyAlignment="1" applyProtection="1">
      <alignment horizontal="center" vertical="center" wrapText="1"/>
    </xf>
    <xf numFmtId="0" fontId="39" fillId="12" borderId="67" xfId="0" applyFont="1" applyFill="1" applyBorder="1" applyAlignment="1" applyProtection="1">
      <alignment horizontal="center"/>
    </xf>
    <xf numFmtId="0" fontId="39" fillId="12" borderId="14" xfId="0" applyFont="1" applyFill="1" applyBorder="1" applyAlignment="1" applyProtection="1">
      <alignment horizontal="center"/>
    </xf>
    <xf numFmtId="49" fontId="1" fillId="16" borderId="67" xfId="0" applyNumberFormat="1" applyFont="1" applyFill="1" applyBorder="1" applyAlignment="1" applyProtection="1">
      <alignment horizontal="center"/>
    </xf>
    <xf numFmtId="0" fontId="1" fillId="16" borderId="14" xfId="0" applyNumberFormat="1" applyFont="1" applyFill="1" applyBorder="1" applyAlignment="1" applyProtection="1">
      <alignment horizontal="center"/>
    </xf>
    <xf numFmtId="0" fontId="6" fillId="11" borderId="14" xfId="0" applyFont="1" applyFill="1" applyBorder="1" applyAlignment="1" applyProtection="1">
      <alignment horizontal="left" vertical="center" wrapText="1" indent="2"/>
    </xf>
    <xf numFmtId="0" fontId="6" fillId="0" borderId="0"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14" xfId="0" applyFont="1" applyFill="1" applyBorder="1" applyAlignment="1" applyProtection="1">
      <alignment horizontal="left" vertical="center" wrapText="1" indent="2"/>
    </xf>
    <xf numFmtId="0" fontId="1" fillId="0" borderId="3" xfId="0" applyFont="1" applyBorder="1" applyAlignment="1" applyProtection="1"/>
    <xf numFmtId="0" fontId="49" fillId="7" borderId="0" xfId="0" applyFont="1" applyFill="1" applyAlignment="1" applyProtection="1">
      <alignment horizontal="center" vertical="center" wrapText="1"/>
    </xf>
    <xf numFmtId="0" fontId="6" fillId="0" borderId="14" xfId="0" applyFont="1" applyFill="1" applyBorder="1" applyAlignment="1">
      <alignment horizontal="center" vertical="center" wrapText="1"/>
    </xf>
    <xf numFmtId="0" fontId="42" fillId="7" borderId="0" xfId="0" applyFont="1" applyFill="1" applyAlignment="1">
      <alignment horizontal="center" vertical="center" wrapText="1"/>
    </xf>
    <xf numFmtId="0" fontId="43" fillId="7" borderId="6" xfId="0" applyFont="1" applyFill="1" applyBorder="1" applyAlignment="1">
      <alignment horizontal="center" vertical="center" wrapText="1"/>
    </xf>
    <xf numFmtId="0" fontId="39" fillId="12" borderId="67" xfId="0" applyFont="1" applyFill="1" applyBorder="1" applyAlignment="1">
      <alignment horizontal="center"/>
    </xf>
    <xf numFmtId="0" fontId="39" fillId="12" borderId="50" xfId="0" applyFont="1" applyFill="1" applyBorder="1" applyAlignment="1">
      <alignment horizontal="center"/>
    </xf>
    <xf numFmtId="0" fontId="39" fillId="12" borderId="14" xfId="0" applyFont="1" applyFill="1" applyBorder="1" applyAlignment="1">
      <alignment horizontal="center"/>
    </xf>
    <xf numFmtId="49" fontId="1" fillId="16" borderId="67" xfId="0" applyNumberFormat="1" applyFont="1" applyFill="1" applyBorder="1" applyAlignment="1">
      <alignment horizontal="center"/>
    </xf>
    <xf numFmtId="0" fontId="0" fillId="0" borderId="50" xfId="0" applyNumberFormat="1" applyBorder="1"/>
    <xf numFmtId="0" fontId="0" fillId="0" borderId="14" xfId="0" applyNumberFormat="1" applyBorder="1"/>
    <xf numFmtId="0" fontId="7" fillId="0" borderId="18" xfId="0" applyFont="1" applyFill="1" applyBorder="1" applyAlignment="1" applyProtection="1">
      <alignment wrapText="1"/>
    </xf>
    <xf numFmtId="0" fontId="0" fillId="0" borderId="18" xfId="0" applyBorder="1" applyAlignment="1" applyProtection="1">
      <alignment wrapText="1"/>
    </xf>
    <xf numFmtId="0" fontId="0" fillId="0" borderId="25" xfId="0" applyBorder="1" applyAlignment="1" applyProtection="1">
      <alignment wrapText="1"/>
    </xf>
    <xf numFmtId="0" fontId="44" fillId="0" borderId="0" xfId="0" applyFont="1" applyAlignment="1" applyProtection="1">
      <alignment horizontal="center" vertical="center" wrapText="1"/>
    </xf>
    <xf numFmtId="0" fontId="32" fillId="7" borderId="2" xfId="0" applyFont="1" applyFill="1" applyBorder="1" applyAlignment="1" applyProtection="1">
      <alignment horizontal="center" wrapText="1"/>
    </xf>
    <xf numFmtId="0" fontId="14" fillId="0" borderId="2" xfId="0" applyFont="1" applyBorder="1" applyAlignment="1" applyProtection="1">
      <alignment horizontal="center" wrapText="1"/>
    </xf>
    <xf numFmtId="0" fontId="54" fillId="0" borderId="16" xfId="0" applyFont="1" applyBorder="1" applyAlignment="1">
      <alignment horizontal="left" vertical="top" wrapText="1"/>
    </xf>
    <xf numFmtId="0" fontId="6" fillId="13" borderId="72" xfId="0" applyFont="1" applyFill="1" applyBorder="1" applyAlignment="1" applyProtection="1"/>
    <xf numFmtId="0" fontId="0" fillId="0" borderId="57" xfId="0" applyBorder="1" applyAlignment="1"/>
    <xf numFmtId="0" fontId="0" fillId="0" borderId="138" xfId="0" applyBorder="1" applyAlignment="1"/>
    <xf numFmtId="2" fontId="6" fillId="9" borderId="67" xfId="0" applyNumberFormat="1" applyFont="1" applyFill="1" applyBorder="1" applyAlignment="1">
      <alignment horizontal="right"/>
    </xf>
    <xf numFmtId="2" fontId="6" fillId="9" borderId="50" xfId="0" applyNumberFormat="1" applyFont="1" applyFill="1" applyBorder="1" applyAlignment="1">
      <alignment horizontal="right"/>
    </xf>
    <xf numFmtId="2" fontId="6" fillId="9" borderId="145" xfId="0" applyNumberFormat="1" applyFont="1" applyFill="1" applyBorder="1" applyAlignment="1">
      <alignment horizontal="right"/>
    </xf>
    <xf numFmtId="2" fontId="6" fillId="9" borderId="61" xfId="0" applyNumberFormat="1" applyFont="1" applyFill="1" applyBorder="1" applyAlignment="1"/>
    <xf numFmtId="2" fontId="6" fillId="9" borderId="62" xfId="0" applyNumberFormat="1" applyFont="1" applyFill="1" applyBorder="1" applyAlignment="1"/>
    <xf numFmtId="2" fontId="6" fillId="9" borderId="191" xfId="0" applyNumberFormat="1" applyFont="1" applyFill="1" applyBorder="1" applyAlignment="1"/>
    <xf numFmtId="165" fontId="39" fillId="12" borderId="3" xfId="0" applyNumberFormat="1" applyFont="1" applyFill="1" applyBorder="1" applyAlignment="1">
      <alignment horizontal="center"/>
    </xf>
    <xf numFmtId="2" fontId="6" fillId="9" borderId="188" xfId="0" applyNumberFormat="1" applyFont="1" applyFill="1" applyBorder="1" applyAlignment="1"/>
    <xf numFmtId="2" fontId="6" fillId="9" borderId="189" xfId="0" applyNumberFormat="1" applyFont="1" applyFill="1" applyBorder="1" applyAlignment="1"/>
    <xf numFmtId="2" fontId="6" fillId="9" borderId="190" xfId="0" applyNumberFormat="1" applyFont="1" applyFill="1" applyBorder="1" applyAlignment="1"/>
    <xf numFmtId="0" fontId="15" fillId="0" borderId="59" xfId="0" applyFont="1" applyFill="1" applyBorder="1" applyAlignment="1" applyProtection="1">
      <alignment horizontal="left" vertical="top" wrapText="1"/>
    </xf>
    <xf numFmtId="0" fontId="15" fillId="0" borderId="59" xfId="0" applyFont="1" applyBorder="1" applyAlignment="1" applyProtection="1"/>
    <xf numFmtId="0" fontId="1" fillId="0" borderId="14" xfId="0" applyNumberFormat="1" applyFont="1" applyBorder="1" applyAlignment="1"/>
    <xf numFmtId="0" fontId="4" fillId="14" borderId="170" xfId="0" applyFont="1" applyFill="1" applyBorder="1" applyAlignment="1"/>
    <xf numFmtId="0" fontId="4" fillId="14" borderId="3" xfId="0" applyFont="1" applyFill="1" applyBorder="1" applyAlignment="1"/>
    <xf numFmtId="0" fontId="32" fillId="7" borderId="0" xfId="0" applyFont="1" applyFill="1" applyBorder="1" applyAlignment="1" applyProtection="1">
      <alignment horizontal="center"/>
    </xf>
    <xf numFmtId="0" fontId="84" fillId="7" borderId="15" xfId="0" applyFont="1" applyFill="1" applyBorder="1" applyAlignment="1" applyProtection="1">
      <alignment horizontal="center" vertical="center"/>
    </xf>
    <xf numFmtId="0" fontId="0" fillId="0" borderId="16" xfId="0" applyBorder="1" applyAlignment="1">
      <alignment horizontal="center"/>
    </xf>
  </cellXfs>
  <cellStyles count="14">
    <cellStyle name="Comma 2" xfId="1"/>
    <cellStyle name="Hyperlink 2" xfId="2"/>
    <cellStyle name="Normal" xfId="0" builtinId="0"/>
    <cellStyle name="Normal 2" xfId="3"/>
    <cellStyle name="Normal 2 2" xfId="4"/>
    <cellStyle name="Normal 2_CR On BS excl. Sec. (C)" xfId="5"/>
    <cellStyle name="Normal 3" xfId="6"/>
    <cellStyle name="Normal_CR On BS excl. Sec." xfId="7"/>
    <cellStyle name="Normal_CR On BS excl. Sec. (C)" xfId="8"/>
    <cellStyle name="Normal_MainSheet" xfId="9"/>
    <cellStyle name="Normal_Sheet1" xfId="10"/>
    <cellStyle name="Normal_Sheet2" xfId="11"/>
    <cellStyle name="Percent" xfId="12" builtinId="5"/>
    <cellStyle name="Percent 2"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D4E5F8"/>
      <rgbColor rgb="000066CC"/>
      <rgbColor rgb="00A8FFD4"/>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CD5B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drawings/_rels/vmlDrawing7.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1095375</xdr:colOff>
          <xdr:row>8</xdr:row>
          <xdr:rowOff>57150</xdr:rowOff>
        </xdr:from>
        <xdr:to>
          <xdr:col>5</xdr:col>
          <xdr:colOff>1028700</xdr:colOff>
          <xdr:row>8</xdr:row>
          <xdr:rowOff>352425</xdr:rowOff>
        </xdr:to>
        <xdr:sp macro="" textlink="">
          <xdr:nvSpPr>
            <xdr:cNvPr id="35841" name="OptionButton1" hidden="1">
              <a:extLst>
                <a:ext uri="{63B3BB69-23CF-44E3-9099-C40C66FF867C}">
                  <a14:compatExt spid="_x0000_s35841"/>
                </a:ext>
                <a:ext uri="{FF2B5EF4-FFF2-40B4-BE49-F238E27FC236}">
                  <a16:creationId xmlns:a16="http://schemas.microsoft.com/office/drawing/2014/main" id="{0AF96B9D-0C67-4279-A96F-F3D9F601ECF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1133475</xdr:colOff>
          <xdr:row>8</xdr:row>
          <xdr:rowOff>57150</xdr:rowOff>
        </xdr:from>
        <xdr:to>
          <xdr:col>6</xdr:col>
          <xdr:colOff>1495425</xdr:colOff>
          <xdr:row>8</xdr:row>
          <xdr:rowOff>352425</xdr:rowOff>
        </xdr:to>
        <xdr:sp macro="" textlink="">
          <xdr:nvSpPr>
            <xdr:cNvPr id="35842" name="OptionButton2" hidden="1">
              <a:extLst>
                <a:ext uri="{63B3BB69-23CF-44E3-9099-C40C66FF867C}">
                  <a14:compatExt spid="_x0000_s35842"/>
                </a:ext>
                <a:ext uri="{FF2B5EF4-FFF2-40B4-BE49-F238E27FC236}">
                  <a16:creationId xmlns:a16="http://schemas.microsoft.com/office/drawing/2014/main" id="{32E0E8A1-BC4F-446C-BB75-77CD830C5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tripathi\Desktop\Copy%20of%20RCA-III-Changes%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across-sheets"/>
      <sheetName val="RWA"/>
      <sheetName val="CR On BS excl. Sec. (C)"/>
      <sheetName val="CR NMR Off BS"/>
      <sheetName val="CR MR Off BS "/>
      <sheetName val="CR-QCCPs"/>
      <sheetName val="CR-NonQCCPs"/>
      <sheetName val="Agg. cap for mkt. risk"/>
      <sheetName val="Operational Risk"/>
      <sheetName val="CR MR Off BS  (2)"/>
      <sheetName val="||"/>
      <sheetName val="Suggestio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10" Type="http://schemas.openxmlformats.org/officeDocument/2006/relationships/comments" Target="../comments4.xml"/><Relationship Id="rId4" Type="http://schemas.openxmlformats.org/officeDocument/2006/relationships/printerSettings" Target="../printerSettings/printerSettings36.bin"/><Relationship Id="rId9" Type="http://schemas.openxmlformats.org/officeDocument/2006/relationships/vmlDrawing" Target="../drawings/vmlDrawing4.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49.bin"/><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10" Type="http://schemas.openxmlformats.org/officeDocument/2006/relationships/comments" Target="../comments6.xml"/><Relationship Id="rId4" Type="http://schemas.openxmlformats.org/officeDocument/2006/relationships/printerSettings" Target="../printerSettings/printerSettings45.bin"/><Relationship Id="rId9" Type="http://schemas.openxmlformats.org/officeDocument/2006/relationships/vmlDrawing" Target="../drawings/vmlDrawing6.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BE66"/>
  <sheetViews>
    <sheetView zoomScale="85" workbookViewId="0"/>
  </sheetViews>
  <sheetFormatPr defaultRowHeight="15"/>
  <cols>
    <col min="1" max="1" width="15.42578125" bestFit="1" customWidth="1"/>
    <col min="2" max="2" width="11" bestFit="1" customWidth="1"/>
    <col min="3" max="3" width="29.42578125" bestFit="1" customWidth="1"/>
    <col min="7" max="7" width="10" customWidth="1"/>
    <col min="27" max="27" width="15.7109375" customWidth="1"/>
    <col min="35" max="35" width="14" bestFit="1" customWidth="1"/>
    <col min="36" max="36" width="9.7109375" bestFit="1" customWidth="1"/>
    <col min="39" max="39" width="64.140625" bestFit="1" customWidth="1"/>
    <col min="40" max="40" width="19.28515625" customWidth="1"/>
    <col min="53" max="53" width="13.5703125" customWidth="1"/>
    <col min="54" max="54" width="12.42578125" customWidth="1"/>
    <col min="55" max="55" width="15.28515625" customWidth="1"/>
    <col min="56" max="56" width="32.140625" customWidth="1"/>
  </cols>
  <sheetData>
    <row r="1" spans="1:57">
      <c r="AM1" s="1320"/>
      <c r="AN1" s="1320"/>
      <c r="BA1" s="1318" t="s">
        <v>1982</v>
      </c>
      <c r="BB1" s="1318" t="s">
        <v>1983</v>
      </c>
      <c r="BC1" s="1318" t="s">
        <v>1984</v>
      </c>
      <c r="BD1" s="1324" t="s">
        <v>1182</v>
      </c>
      <c r="BE1" s="1325" t="s">
        <v>1183</v>
      </c>
    </row>
    <row r="2" spans="1:57">
      <c r="A2" s="1314" t="s">
        <v>1951</v>
      </c>
      <c r="B2" s="1314" t="s">
        <v>1952</v>
      </c>
      <c r="C2" s="1314" t="s">
        <v>1953</v>
      </c>
      <c r="D2" s="1409" t="s">
        <v>1826</v>
      </c>
      <c r="E2" s="1409"/>
      <c r="F2" s="1409"/>
      <c r="G2" s="1409"/>
      <c r="H2" s="1409" t="s">
        <v>1827</v>
      </c>
      <c r="I2" s="1409"/>
      <c r="J2" s="1409"/>
      <c r="K2" s="1409"/>
      <c r="L2" s="1409" t="s">
        <v>1889</v>
      </c>
      <c r="M2" s="1409"/>
      <c r="N2" s="1409"/>
      <c r="O2" s="1409"/>
      <c r="P2" s="1409" t="s">
        <v>1890</v>
      </c>
      <c r="Q2" s="1409"/>
      <c r="R2" s="1409"/>
      <c r="S2" s="1409"/>
      <c r="T2" s="1409" t="s">
        <v>1891</v>
      </c>
      <c r="U2" s="1409"/>
      <c r="V2" s="1409"/>
      <c r="W2" s="1409"/>
      <c r="AA2" s="1314" t="s">
        <v>1953</v>
      </c>
      <c r="AB2" s="1314" t="s">
        <v>2226</v>
      </c>
      <c r="AC2" s="1314" t="s">
        <v>1954</v>
      </c>
      <c r="AD2" s="1314" t="s">
        <v>1956</v>
      </c>
      <c r="AE2" s="1314" t="s">
        <v>1985</v>
      </c>
      <c r="AI2" s="1319" t="s">
        <v>1930</v>
      </c>
      <c r="AJ2" s="1314" t="s">
        <v>2454</v>
      </c>
      <c r="AM2" s="1321"/>
      <c r="AN2" s="1321"/>
      <c r="BA2" t="s">
        <v>1788</v>
      </c>
      <c r="BB2" t="s">
        <v>609</v>
      </c>
      <c r="BC2" t="s">
        <v>610</v>
      </c>
      <c r="BD2" t="s">
        <v>1704</v>
      </c>
      <c r="BE2" s="160" t="s">
        <v>1184</v>
      </c>
    </row>
    <row r="3" spans="1:57">
      <c r="A3" s="1406"/>
      <c r="B3" s="1407"/>
      <c r="C3" s="1408"/>
      <c r="D3" s="1314" t="s">
        <v>1954</v>
      </c>
      <c r="E3" s="1314" t="s">
        <v>1955</v>
      </c>
      <c r="F3" s="1314" t="s">
        <v>1956</v>
      </c>
      <c r="G3" s="1314" t="s">
        <v>1957</v>
      </c>
      <c r="H3" s="1314" t="s">
        <v>1954</v>
      </c>
      <c r="I3" s="1314" t="s">
        <v>1955</v>
      </c>
      <c r="J3" s="1314" t="s">
        <v>1956</v>
      </c>
      <c r="K3" s="1314" t="s">
        <v>1957</v>
      </c>
      <c r="L3" s="1314" t="s">
        <v>1954</v>
      </c>
      <c r="M3" s="1314" t="s">
        <v>1955</v>
      </c>
      <c r="N3" s="1314" t="s">
        <v>1956</v>
      </c>
      <c r="O3" s="1314" t="s">
        <v>1957</v>
      </c>
      <c r="P3" s="1314" t="s">
        <v>1954</v>
      </c>
      <c r="Q3" s="1314" t="s">
        <v>1955</v>
      </c>
      <c r="R3" s="1314" t="s">
        <v>1956</v>
      </c>
      <c r="S3" s="1314" t="s">
        <v>1957</v>
      </c>
      <c r="T3" s="1314" t="s">
        <v>1954</v>
      </c>
      <c r="U3" s="1314" t="s">
        <v>1955</v>
      </c>
      <c r="V3" s="1314" t="s">
        <v>1956</v>
      </c>
      <c r="W3" s="1314" t="s">
        <v>1957</v>
      </c>
      <c r="AA3" s="1314" t="s">
        <v>2227</v>
      </c>
      <c r="AB3" s="1314" t="s">
        <v>2228</v>
      </c>
      <c r="AC3" s="1314">
        <v>12</v>
      </c>
      <c r="AD3" s="1314">
        <v>127</v>
      </c>
      <c r="AE3" s="1314"/>
      <c r="AI3" s="1319" t="s">
        <v>2374</v>
      </c>
      <c r="AJ3" s="1323" t="s">
        <v>2458</v>
      </c>
      <c r="AM3" s="1322"/>
      <c r="AN3" s="1322"/>
    </row>
    <row r="4" spans="1:57">
      <c r="C4" t="s">
        <v>1207</v>
      </c>
      <c r="D4">
        <v>13</v>
      </c>
      <c r="E4" t="s">
        <v>1600</v>
      </c>
      <c r="F4">
        <v>59</v>
      </c>
      <c r="G4" t="s">
        <v>1600</v>
      </c>
      <c r="L4">
        <v>13</v>
      </c>
      <c r="M4" t="s">
        <v>1375</v>
      </c>
      <c r="N4">
        <v>59</v>
      </c>
      <c r="O4" t="s">
        <v>1375</v>
      </c>
      <c r="P4">
        <v>13</v>
      </c>
      <c r="Q4" t="s">
        <v>1253</v>
      </c>
      <c r="R4">
        <v>59</v>
      </c>
      <c r="S4" t="s">
        <v>1253</v>
      </c>
      <c r="T4">
        <v>7</v>
      </c>
      <c r="U4" t="s">
        <v>2149</v>
      </c>
      <c r="V4">
        <v>7</v>
      </c>
      <c r="W4" t="s">
        <v>2149</v>
      </c>
      <c r="AA4" s="1314" t="s">
        <v>2227</v>
      </c>
      <c r="AB4" s="1314" t="s">
        <v>2229</v>
      </c>
      <c r="AC4" s="1314">
        <v>12</v>
      </c>
      <c r="AD4" s="1314">
        <v>127</v>
      </c>
      <c r="AE4" s="1314"/>
      <c r="AI4" s="1319" t="s">
        <v>2375</v>
      </c>
      <c r="AJ4" s="1315" t="s">
        <v>2460</v>
      </c>
      <c r="AK4" s="1317" t="s">
        <v>2195</v>
      </c>
      <c r="AM4" s="1322"/>
      <c r="AN4" s="1322"/>
    </row>
    <row r="5" spans="1:57">
      <c r="C5" s="1337" t="s">
        <v>1613</v>
      </c>
      <c r="D5" s="1337">
        <v>13</v>
      </c>
      <c r="E5" s="1337" t="s">
        <v>1600</v>
      </c>
      <c r="F5" s="1337">
        <v>138</v>
      </c>
      <c r="G5" s="1337" t="s">
        <v>1600</v>
      </c>
      <c r="H5" s="1337">
        <v>8</v>
      </c>
      <c r="I5" s="1337" t="s">
        <v>838</v>
      </c>
      <c r="J5" s="1337">
        <v>8</v>
      </c>
      <c r="K5" s="1337" t="s">
        <v>1376</v>
      </c>
      <c r="L5" s="1337">
        <v>13</v>
      </c>
      <c r="M5" s="1337" t="s">
        <v>1375</v>
      </c>
      <c r="N5" s="1337">
        <v>138</v>
      </c>
      <c r="O5" s="1337" t="s">
        <v>1375</v>
      </c>
      <c r="P5" s="1337">
        <v>13</v>
      </c>
      <c r="Q5" s="1337" t="s">
        <v>838</v>
      </c>
      <c r="R5" s="1337">
        <v>138</v>
      </c>
      <c r="S5" s="1337" t="s">
        <v>1376</v>
      </c>
      <c r="T5" s="1337">
        <v>6</v>
      </c>
      <c r="U5" s="1337" t="s">
        <v>838</v>
      </c>
      <c r="V5" s="1337">
        <v>6</v>
      </c>
      <c r="W5" s="1337" t="s">
        <v>838</v>
      </c>
      <c r="AA5" s="1314" t="s">
        <v>2227</v>
      </c>
      <c r="AB5" s="1314" t="s">
        <v>2228</v>
      </c>
      <c r="AC5" s="1314">
        <v>25</v>
      </c>
      <c r="AD5" s="1314">
        <v>25</v>
      </c>
      <c r="AE5" s="1314"/>
      <c r="AI5" s="1319" t="s">
        <v>1931</v>
      </c>
      <c r="AJ5" s="1323" t="s">
        <v>2459</v>
      </c>
      <c r="AM5" s="1322"/>
      <c r="AN5" s="1322"/>
    </row>
    <row r="6" spans="1:57" ht="13.5" customHeight="1">
      <c r="C6" s="1337" t="s">
        <v>774</v>
      </c>
      <c r="D6" s="1337">
        <v>15</v>
      </c>
      <c r="E6" s="1337" t="s">
        <v>1600</v>
      </c>
      <c r="F6" s="1337">
        <v>269</v>
      </c>
      <c r="G6" s="1337" t="s">
        <v>1600</v>
      </c>
      <c r="H6" s="1337">
        <v>9</v>
      </c>
      <c r="I6" s="1337" t="s">
        <v>1373</v>
      </c>
      <c r="J6" s="1337">
        <v>9</v>
      </c>
      <c r="K6" s="1337" t="s">
        <v>1374</v>
      </c>
      <c r="L6" s="1337">
        <v>15</v>
      </c>
      <c r="M6" s="1337" t="s">
        <v>1375</v>
      </c>
      <c r="N6" s="1337">
        <v>269</v>
      </c>
      <c r="O6" s="1337" t="s">
        <v>1375</v>
      </c>
      <c r="P6" s="1337">
        <v>15</v>
      </c>
      <c r="Q6" s="1337" t="s">
        <v>1979</v>
      </c>
      <c r="R6" s="1337">
        <v>274</v>
      </c>
      <c r="S6" s="1337" t="s">
        <v>1374</v>
      </c>
      <c r="T6" s="1337">
        <v>7</v>
      </c>
      <c r="U6" s="1337" t="s">
        <v>838</v>
      </c>
      <c r="V6" s="1337">
        <v>7</v>
      </c>
      <c r="W6" s="1337" t="s">
        <v>838</v>
      </c>
      <c r="AI6" s="80" t="s">
        <v>116</v>
      </c>
      <c r="AJ6" t="s">
        <v>2461</v>
      </c>
      <c r="AM6" s="1322"/>
      <c r="AN6" s="1322"/>
    </row>
    <row r="7" spans="1:57">
      <c r="A7" s="5"/>
      <c r="C7" t="s">
        <v>1372</v>
      </c>
      <c r="D7">
        <v>16</v>
      </c>
      <c r="E7" t="s">
        <v>1600</v>
      </c>
      <c r="F7">
        <v>114</v>
      </c>
      <c r="G7" t="s">
        <v>1600</v>
      </c>
      <c r="H7">
        <v>9</v>
      </c>
      <c r="I7" t="s">
        <v>1373</v>
      </c>
      <c r="J7">
        <v>9</v>
      </c>
      <c r="K7" t="s">
        <v>1374</v>
      </c>
      <c r="L7">
        <v>16</v>
      </c>
      <c r="M7" t="s">
        <v>1375</v>
      </c>
      <c r="N7">
        <v>114</v>
      </c>
      <c r="O7" t="s">
        <v>1375</v>
      </c>
      <c r="P7">
        <v>16</v>
      </c>
      <c r="Q7" t="s">
        <v>1373</v>
      </c>
      <c r="R7">
        <v>114</v>
      </c>
      <c r="S7" t="s">
        <v>1374</v>
      </c>
      <c r="T7">
        <v>8</v>
      </c>
      <c r="U7" t="s">
        <v>838</v>
      </c>
      <c r="V7">
        <v>8</v>
      </c>
      <c r="W7" t="s">
        <v>838</v>
      </c>
      <c r="AI7" s="80" t="s">
        <v>1952</v>
      </c>
      <c r="AJ7" t="s">
        <v>2352</v>
      </c>
      <c r="AM7" s="1322"/>
      <c r="AN7" s="1322"/>
    </row>
    <row r="8" spans="1:57">
      <c r="C8" s="5" t="s">
        <v>1416</v>
      </c>
      <c r="D8">
        <v>18</v>
      </c>
      <c r="E8" t="s">
        <v>1600</v>
      </c>
      <c r="F8">
        <v>124</v>
      </c>
      <c r="G8" t="s">
        <v>1600</v>
      </c>
      <c r="H8">
        <v>9</v>
      </c>
      <c r="I8" t="s">
        <v>1373</v>
      </c>
      <c r="J8">
        <v>9</v>
      </c>
      <c r="K8" t="s">
        <v>1377</v>
      </c>
      <c r="L8">
        <v>18</v>
      </c>
      <c r="M8" t="s">
        <v>1375</v>
      </c>
      <c r="N8">
        <v>124</v>
      </c>
      <c r="O8" t="s">
        <v>1375</v>
      </c>
      <c r="P8">
        <v>18</v>
      </c>
      <c r="Q8" t="s">
        <v>1979</v>
      </c>
      <c r="R8">
        <v>126</v>
      </c>
      <c r="S8" t="s">
        <v>1377</v>
      </c>
      <c r="T8">
        <v>7</v>
      </c>
      <c r="U8" t="s">
        <v>838</v>
      </c>
      <c r="V8">
        <v>7</v>
      </c>
      <c r="W8" t="s">
        <v>838</v>
      </c>
      <c r="AI8" s="80" t="s">
        <v>117</v>
      </c>
      <c r="AJ8" t="s">
        <v>2462</v>
      </c>
      <c r="AM8" s="1322"/>
      <c r="AN8" s="1322"/>
    </row>
    <row r="9" spans="1:57">
      <c r="A9" s="5"/>
      <c r="C9" s="5" t="s">
        <v>2300</v>
      </c>
      <c r="D9">
        <v>16</v>
      </c>
      <c r="E9" t="s">
        <v>1600</v>
      </c>
      <c r="F9">
        <v>117</v>
      </c>
      <c r="G9" t="s">
        <v>1600</v>
      </c>
      <c r="H9">
        <v>9</v>
      </c>
      <c r="I9" t="s">
        <v>1373</v>
      </c>
      <c r="J9">
        <v>9</v>
      </c>
      <c r="K9" t="s">
        <v>1374</v>
      </c>
      <c r="L9">
        <v>16</v>
      </c>
      <c r="M9" t="s">
        <v>1375</v>
      </c>
      <c r="N9">
        <v>117</v>
      </c>
      <c r="O9" t="s">
        <v>1375</v>
      </c>
      <c r="P9">
        <v>16</v>
      </c>
      <c r="Q9" t="s">
        <v>1373</v>
      </c>
      <c r="R9">
        <v>117</v>
      </c>
      <c r="S9" t="s">
        <v>1374</v>
      </c>
      <c r="T9">
        <v>8</v>
      </c>
      <c r="U9" t="s">
        <v>838</v>
      </c>
      <c r="V9">
        <v>8</v>
      </c>
      <c r="W9" t="s">
        <v>838</v>
      </c>
      <c r="AI9" s="80" t="s">
        <v>2418</v>
      </c>
      <c r="AJ9" s="821" t="s">
        <v>2463</v>
      </c>
      <c r="AM9" s="1322"/>
      <c r="AN9" s="1322"/>
    </row>
    <row r="10" spans="1:57">
      <c r="C10" s="5" t="s">
        <v>2301</v>
      </c>
      <c r="D10">
        <v>18</v>
      </c>
      <c r="E10" t="s">
        <v>1600</v>
      </c>
      <c r="F10">
        <v>122</v>
      </c>
      <c r="G10" t="s">
        <v>1600</v>
      </c>
      <c r="H10">
        <v>9</v>
      </c>
      <c r="I10" t="s">
        <v>1373</v>
      </c>
      <c r="J10">
        <v>9</v>
      </c>
      <c r="K10" t="s">
        <v>1377</v>
      </c>
      <c r="L10">
        <v>18</v>
      </c>
      <c r="M10" t="s">
        <v>1375</v>
      </c>
      <c r="N10">
        <v>122</v>
      </c>
      <c r="O10" t="s">
        <v>1375</v>
      </c>
      <c r="P10">
        <v>18</v>
      </c>
      <c r="Q10" t="s">
        <v>1979</v>
      </c>
      <c r="R10">
        <v>126</v>
      </c>
      <c r="S10" t="s">
        <v>1377</v>
      </c>
      <c r="T10">
        <v>7</v>
      </c>
      <c r="U10" t="s">
        <v>838</v>
      </c>
      <c r="V10">
        <v>7</v>
      </c>
      <c r="W10" t="s">
        <v>838</v>
      </c>
      <c r="AI10" s="80" t="s">
        <v>2419</v>
      </c>
      <c r="AJ10" t="s">
        <v>2464</v>
      </c>
      <c r="AM10" s="1322"/>
      <c r="AN10" s="1322"/>
    </row>
    <row r="11" spans="1:57">
      <c r="C11" t="s">
        <v>1208</v>
      </c>
      <c r="D11">
        <v>14</v>
      </c>
      <c r="E11" t="s">
        <v>1600</v>
      </c>
      <c r="F11">
        <v>235</v>
      </c>
      <c r="G11" t="s">
        <v>1600</v>
      </c>
      <c r="H11">
        <v>9</v>
      </c>
      <c r="I11" t="s">
        <v>2149</v>
      </c>
      <c r="J11">
        <v>9</v>
      </c>
      <c r="K11" t="s">
        <v>1977</v>
      </c>
      <c r="L11">
        <v>14</v>
      </c>
      <c r="M11" t="s">
        <v>1375</v>
      </c>
      <c r="N11">
        <v>235</v>
      </c>
      <c r="O11" t="s">
        <v>1375</v>
      </c>
      <c r="P11">
        <v>14</v>
      </c>
      <c r="Q11" s="5" t="s">
        <v>1978</v>
      </c>
      <c r="R11">
        <v>235</v>
      </c>
      <c r="S11" t="s">
        <v>1977</v>
      </c>
      <c r="T11">
        <v>7</v>
      </c>
      <c r="U11" t="s">
        <v>1373</v>
      </c>
      <c r="V11">
        <v>7</v>
      </c>
      <c r="W11" t="s">
        <v>1373</v>
      </c>
      <c r="AI11" s="80" t="s">
        <v>2420</v>
      </c>
      <c r="AJ11" t="s">
        <v>2422</v>
      </c>
      <c r="AM11" s="1322"/>
      <c r="AN11" s="1322"/>
    </row>
    <row r="12" spans="1:57">
      <c r="C12" t="s">
        <v>1209</v>
      </c>
      <c r="D12">
        <v>16</v>
      </c>
      <c r="E12" t="s">
        <v>1600</v>
      </c>
      <c r="F12">
        <v>104</v>
      </c>
      <c r="G12" t="s">
        <v>1600</v>
      </c>
      <c r="H12">
        <v>8</v>
      </c>
      <c r="I12" t="s">
        <v>1376</v>
      </c>
      <c r="J12">
        <v>8</v>
      </c>
      <c r="K12" t="s">
        <v>833</v>
      </c>
      <c r="L12">
        <v>16</v>
      </c>
      <c r="M12" t="s">
        <v>1375</v>
      </c>
      <c r="N12">
        <v>104</v>
      </c>
      <c r="O12" t="s">
        <v>1375</v>
      </c>
      <c r="P12">
        <v>16</v>
      </c>
      <c r="Q12" s="5" t="s">
        <v>1373</v>
      </c>
      <c r="R12">
        <v>104</v>
      </c>
      <c r="S12" t="s">
        <v>833</v>
      </c>
      <c r="T12">
        <v>6</v>
      </c>
      <c r="U12" t="s">
        <v>838</v>
      </c>
      <c r="V12">
        <v>6</v>
      </c>
      <c r="W12" t="s">
        <v>838</v>
      </c>
      <c r="AI12" s="80" t="s">
        <v>2421</v>
      </c>
      <c r="AJ12" t="s">
        <v>2423</v>
      </c>
      <c r="AM12" s="1322"/>
      <c r="AN12" s="1322"/>
    </row>
    <row r="13" spans="1:57">
      <c r="C13" t="s">
        <v>1210</v>
      </c>
      <c r="D13">
        <v>14</v>
      </c>
      <c r="E13" t="s">
        <v>1600</v>
      </c>
      <c r="F13">
        <v>26</v>
      </c>
      <c r="G13" t="s">
        <v>1600</v>
      </c>
      <c r="H13">
        <v>8</v>
      </c>
      <c r="I13" t="s">
        <v>1978</v>
      </c>
      <c r="J13">
        <v>8</v>
      </c>
      <c r="K13" t="s">
        <v>2149</v>
      </c>
      <c r="L13">
        <v>14</v>
      </c>
      <c r="M13" t="s">
        <v>1375</v>
      </c>
      <c r="N13">
        <v>26</v>
      </c>
      <c r="O13" t="s">
        <v>1375</v>
      </c>
      <c r="P13">
        <v>14</v>
      </c>
      <c r="Q13" s="5" t="s">
        <v>838</v>
      </c>
      <c r="R13">
        <v>26</v>
      </c>
      <c r="S13" t="s">
        <v>2149</v>
      </c>
      <c r="T13">
        <v>6</v>
      </c>
      <c r="U13" t="s">
        <v>838</v>
      </c>
      <c r="V13">
        <v>6</v>
      </c>
      <c r="W13" t="s">
        <v>838</v>
      </c>
      <c r="AI13" s="80" t="s">
        <v>2424</v>
      </c>
      <c r="AJ13" s="821" t="s">
        <v>2465</v>
      </c>
      <c r="AM13" s="1322"/>
      <c r="AN13" s="1322"/>
    </row>
    <row r="14" spans="1:57">
      <c r="C14" t="s">
        <v>1419</v>
      </c>
      <c r="D14">
        <v>14</v>
      </c>
      <c r="E14" t="s">
        <v>1600</v>
      </c>
      <c r="F14">
        <v>36</v>
      </c>
      <c r="G14" t="s">
        <v>1600</v>
      </c>
      <c r="H14">
        <v>8</v>
      </c>
      <c r="I14" t="s">
        <v>1376</v>
      </c>
      <c r="J14">
        <v>8</v>
      </c>
      <c r="K14" t="s">
        <v>1377</v>
      </c>
      <c r="L14">
        <v>14</v>
      </c>
      <c r="M14" t="s">
        <v>1375</v>
      </c>
      <c r="N14">
        <v>36</v>
      </c>
      <c r="O14" t="s">
        <v>1375</v>
      </c>
      <c r="P14">
        <v>14</v>
      </c>
      <c r="Q14" s="5" t="s">
        <v>1373</v>
      </c>
      <c r="R14">
        <v>36</v>
      </c>
      <c r="S14" t="s">
        <v>1377</v>
      </c>
      <c r="T14">
        <v>6</v>
      </c>
      <c r="U14" t="s">
        <v>838</v>
      </c>
      <c r="V14">
        <v>6</v>
      </c>
      <c r="W14" t="s">
        <v>838</v>
      </c>
      <c r="AM14" s="1322"/>
      <c r="AN14" s="1322"/>
    </row>
    <row r="15" spans="1:57">
      <c r="C15" t="s">
        <v>1417</v>
      </c>
      <c r="D15">
        <v>14</v>
      </c>
      <c r="E15" t="s">
        <v>1600</v>
      </c>
      <c r="F15">
        <v>18</v>
      </c>
      <c r="G15" t="s">
        <v>1600</v>
      </c>
      <c r="H15">
        <v>8</v>
      </c>
      <c r="I15" t="s">
        <v>1979</v>
      </c>
      <c r="J15">
        <v>8</v>
      </c>
      <c r="K15" t="s">
        <v>1977</v>
      </c>
      <c r="L15">
        <v>14</v>
      </c>
      <c r="M15" t="s">
        <v>1375</v>
      </c>
      <c r="N15">
        <v>18</v>
      </c>
      <c r="O15" t="s">
        <v>1375</v>
      </c>
      <c r="P15">
        <v>14</v>
      </c>
      <c r="Q15" t="s">
        <v>1979</v>
      </c>
      <c r="R15">
        <v>18</v>
      </c>
      <c r="S15" t="s">
        <v>1977</v>
      </c>
      <c r="T15">
        <v>6</v>
      </c>
      <c r="U15" t="s">
        <v>838</v>
      </c>
      <c r="V15">
        <v>6</v>
      </c>
      <c r="W15" t="s">
        <v>838</v>
      </c>
      <c r="AM15" s="1322"/>
      <c r="AN15" s="1322"/>
    </row>
    <row r="16" spans="1:57">
      <c r="C16" t="s">
        <v>1418</v>
      </c>
      <c r="D16">
        <v>14</v>
      </c>
      <c r="E16" t="s">
        <v>1600</v>
      </c>
      <c r="F16">
        <v>18</v>
      </c>
      <c r="G16" t="s">
        <v>1600</v>
      </c>
      <c r="H16">
        <v>8</v>
      </c>
      <c r="I16" t="s">
        <v>1979</v>
      </c>
      <c r="J16">
        <v>8</v>
      </c>
      <c r="K16" t="s">
        <v>1377</v>
      </c>
      <c r="L16">
        <v>14</v>
      </c>
      <c r="M16" t="s">
        <v>1375</v>
      </c>
      <c r="N16">
        <v>18</v>
      </c>
      <c r="O16" t="s">
        <v>1375</v>
      </c>
      <c r="P16">
        <v>14</v>
      </c>
      <c r="Q16" t="s">
        <v>1979</v>
      </c>
      <c r="R16">
        <v>18</v>
      </c>
      <c r="S16" t="s">
        <v>1377</v>
      </c>
      <c r="T16">
        <v>6</v>
      </c>
      <c r="U16" t="s">
        <v>1979</v>
      </c>
      <c r="V16">
        <v>6</v>
      </c>
      <c r="W16" t="s">
        <v>1979</v>
      </c>
      <c r="AM16" s="1322"/>
      <c r="AN16" s="1322"/>
    </row>
    <row r="17" spans="3:40">
      <c r="C17" t="s">
        <v>834</v>
      </c>
      <c r="D17">
        <v>12</v>
      </c>
      <c r="E17" t="s">
        <v>1600</v>
      </c>
      <c r="F17">
        <v>21</v>
      </c>
      <c r="G17" t="s">
        <v>1600</v>
      </c>
      <c r="H17">
        <v>8</v>
      </c>
      <c r="I17" t="s">
        <v>838</v>
      </c>
      <c r="J17">
        <v>8</v>
      </c>
      <c r="K17" t="s">
        <v>1978</v>
      </c>
      <c r="L17">
        <v>12</v>
      </c>
      <c r="M17" t="s">
        <v>1375</v>
      </c>
      <c r="N17">
        <v>21</v>
      </c>
      <c r="O17" t="s">
        <v>1375</v>
      </c>
      <c r="P17">
        <v>12</v>
      </c>
      <c r="Q17" t="s">
        <v>1979</v>
      </c>
      <c r="R17">
        <v>21</v>
      </c>
      <c r="S17" t="s">
        <v>1978</v>
      </c>
      <c r="T17">
        <v>6</v>
      </c>
      <c r="U17" t="s">
        <v>1979</v>
      </c>
      <c r="V17">
        <v>6</v>
      </c>
      <c r="W17" t="s">
        <v>1979</v>
      </c>
      <c r="AM17" s="1322"/>
      <c r="AN17" s="1322"/>
    </row>
    <row r="18" spans="3:40">
      <c r="C18" t="s">
        <v>1211</v>
      </c>
      <c r="D18">
        <v>16</v>
      </c>
      <c r="E18" t="s">
        <v>1600</v>
      </c>
      <c r="F18">
        <v>147</v>
      </c>
      <c r="G18" t="s">
        <v>1600</v>
      </c>
      <c r="H18">
        <v>8</v>
      </c>
      <c r="I18" t="s">
        <v>1978</v>
      </c>
      <c r="J18">
        <v>8</v>
      </c>
      <c r="K18" t="s">
        <v>2149</v>
      </c>
      <c r="L18">
        <v>16</v>
      </c>
      <c r="M18" t="s">
        <v>1375</v>
      </c>
      <c r="N18">
        <v>147</v>
      </c>
      <c r="O18" t="s">
        <v>1375</v>
      </c>
      <c r="P18">
        <v>16</v>
      </c>
      <c r="Q18" t="s">
        <v>1978</v>
      </c>
      <c r="R18">
        <v>147</v>
      </c>
      <c r="S18" t="s">
        <v>2149</v>
      </c>
      <c r="T18">
        <v>6</v>
      </c>
      <c r="U18" t="s">
        <v>1373</v>
      </c>
      <c r="V18">
        <v>6</v>
      </c>
      <c r="W18" t="s">
        <v>1373</v>
      </c>
      <c r="AM18" s="1322"/>
      <c r="AN18" s="1322"/>
    </row>
    <row r="19" spans="3:40">
      <c r="C19" t="s">
        <v>2219</v>
      </c>
      <c r="D19">
        <v>16</v>
      </c>
      <c r="E19" t="s">
        <v>1600</v>
      </c>
      <c r="F19">
        <v>141</v>
      </c>
      <c r="G19" t="s">
        <v>1600</v>
      </c>
      <c r="H19">
        <v>8</v>
      </c>
      <c r="I19" t="s">
        <v>1373</v>
      </c>
      <c r="J19">
        <v>8</v>
      </c>
      <c r="K19" t="s">
        <v>1376</v>
      </c>
      <c r="L19">
        <v>16</v>
      </c>
      <c r="M19" t="s">
        <v>1375</v>
      </c>
      <c r="N19">
        <v>141</v>
      </c>
      <c r="O19" t="s">
        <v>1375</v>
      </c>
      <c r="P19">
        <v>16</v>
      </c>
      <c r="Q19" t="s">
        <v>1373</v>
      </c>
      <c r="R19">
        <v>141</v>
      </c>
      <c r="S19" t="s">
        <v>1376</v>
      </c>
      <c r="T19">
        <v>6</v>
      </c>
      <c r="U19" t="s">
        <v>838</v>
      </c>
      <c r="V19">
        <v>6</v>
      </c>
      <c r="W19" t="s">
        <v>838</v>
      </c>
      <c r="AM19" s="1322"/>
      <c r="AN19" s="1322"/>
    </row>
    <row r="20" spans="3:40">
      <c r="C20" t="s">
        <v>2220</v>
      </c>
      <c r="D20">
        <v>16</v>
      </c>
      <c r="E20" t="s">
        <v>1600</v>
      </c>
      <c r="F20">
        <v>129</v>
      </c>
      <c r="G20" t="s">
        <v>1600</v>
      </c>
      <c r="H20">
        <v>8</v>
      </c>
      <c r="I20" t="s">
        <v>1978</v>
      </c>
      <c r="J20">
        <v>8</v>
      </c>
      <c r="K20" t="s">
        <v>2149</v>
      </c>
      <c r="L20">
        <v>16</v>
      </c>
      <c r="M20" t="s">
        <v>1375</v>
      </c>
      <c r="N20">
        <v>129</v>
      </c>
      <c r="O20" t="s">
        <v>1375</v>
      </c>
      <c r="P20">
        <v>16</v>
      </c>
      <c r="Q20" t="s">
        <v>1978</v>
      </c>
      <c r="R20">
        <v>129</v>
      </c>
      <c r="S20" t="s">
        <v>2149</v>
      </c>
      <c r="T20">
        <v>6</v>
      </c>
      <c r="U20" t="s">
        <v>1373</v>
      </c>
      <c r="V20">
        <v>6</v>
      </c>
      <c r="W20" t="s">
        <v>1373</v>
      </c>
      <c r="AM20" s="1322"/>
      <c r="AN20" s="1322"/>
    </row>
    <row r="21" spans="3:40">
      <c r="C21" t="s">
        <v>728</v>
      </c>
      <c r="D21">
        <v>14</v>
      </c>
      <c r="E21" t="s">
        <v>1600</v>
      </c>
      <c r="F21">
        <v>40</v>
      </c>
      <c r="G21" t="s">
        <v>1600</v>
      </c>
      <c r="H21">
        <v>7</v>
      </c>
      <c r="I21" t="s">
        <v>1978</v>
      </c>
      <c r="J21">
        <v>7</v>
      </c>
      <c r="K21" t="s">
        <v>2149</v>
      </c>
      <c r="L21">
        <v>14</v>
      </c>
      <c r="M21" t="s">
        <v>1375</v>
      </c>
      <c r="N21">
        <v>40</v>
      </c>
      <c r="O21" t="s">
        <v>1375</v>
      </c>
      <c r="P21">
        <v>14</v>
      </c>
      <c r="Q21" t="s">
        <v>838</v>
      </c>
      <c r="R21">
        <v>40</v>
      </c>
      <c r="S21" t="s">
        <v>2149</v>
      </c>
      <c r="T21">
        <v>5</v>
      </c>
      <c r="U21" t="s">
        <v>1373</v>
      </c>
      <c r="V21">
        <v>5</v>
      </c>
      <c r="W21" t="s">
        <v>1373</v>
      </c>
      <c r="AM21" s="1322"/>
      <c r="AN21" s="1322"/>
    </row>
    <row r="22" spans="3:40">
      <c r="C22" t="s">
        <v>2337</v>
      </c>
      <c r="D22">
        <v>11</v>
      </c>
      <c r="E22" t="s">
        <v>1600</v>
      </c>
      <c r="F22">
        <v>45</v>
      </c>
      <c r="G22" t="s">
        <v>1600</v>
      </c>
      <c r="H22">
        <v>7</v>
      </c>
      <c r="I22" t="s">
        <v>1376</v>
      </c>
      <c r="J22">
        <v>7</v>
      </c>
      <c r="K22" t="s">
        <v>1376</v>
      </c>
      <c r="L22">
        <v>11</v>
      </c>
      <c r="M22" t="s">
        <v>1375</v>
      </c>
      <c r="N22">
        <v>45</v>
      </c>
      <c r="O22" t="s">
        <v>1375</v>
      </c>
      <c r="P22">
        <v>11</v>
      </c>
      <c r="Q22" t="s">
        <v>1376</v>
      </c>
      <c r="R22">
        <v>45</v>
      </c>
      <c r="S22" t="s">
        <v>1376</v>
      </c>
      <c r="T22">
        <v>6</v>
      </c>
      <c r="U22" t="s">
        <v>1978</v>
      </c>
      <c r="V22">
        <v>6</v>
      </c>
      <c r="W22" t="s">
        <v>1978</v>
      </c>
      <c r="AM22" s="1322"/>
      <c r="AN22" s="1322"/>
    </row>
    <row r="23" spans="3:40">
      <c r="C23" t="s">
        <v>1420</v>
      </c>
      <c r="D23">
        <v>16</v>
      </c>
      <c r="E23" t="s">
        <v>1600</v>
      </c>
      <c r="F23">
        <v>31</v>
      </c>
      <c r="G23" t="s">
        <v>1600</v>
      </c>
      <c r="H23">
        <v>8</v>
      </c>
      <c r="I23" t="s">
        <v>838</v>
      </c>
      <c r="J23">
        <v>8</v>
      </c>
      <c r="K23" t="s">
        <v>2299</v>
      </c>
      <c r="L23">
        <v>16</v>
      </c>
      <c r="M23" t="s">
        <v>1375</v>
      </c>
      <c r="N23">
        <v>31</v>
      </c>
      <c r="O23" t="s">
        <v>1375</v>
      </c>
      <c r="P23">
        <v>16</v>
      </c>
      <c r="Q23" t="s">
        <v>838</v>
      </c>
      <c r="R23">
        <v>31</v>
      </c>
      <c r="S23" t="s">
        <v>2299</v>
      </c>
      <c r="T23">
        <v>5</v>
      </c>
      <c r="U23" t="s">
        <v>838</v>
      </c>
      <c r="V23">
        <v>6</v>
      </c>
      <c r="W23" t="s">
        <v>2299</v>
      </c>
      <c r="AM23" s="1322"/>
      <c r="AN23" s="1322"/>
    </row>
    <row r="24" spans="3:40">
      <c r="C24" t="s">
        <v>319</v>
      </c>
      <c r="D24">
        <v>12</v>
      </c>
      <c r="E24" t="s">
        <v>1600</v>
      </c>
      <c r="F24">
        <v>15</v>
      </c>
      <c r="G24" t="s">
        <v>1600</v>
      </c>
      <c r="H24">
        <v>8</v>
      </c>
      <c r="I24" t="s">
        <v>838</v>
      </c>
      <c r="J24">
        <v>8</v>
      </c>
      <c r="K24" t="s">
        <v>2149</v>
      </c>
      <c r="L24">
        <v>12</v>
      </c>
      <c r="M24" t="s">
        <v>1375</v>
      </c>
      <c r="N24">
        <v>15</v>
      </c>
      <c r="O24" t="s">
        <v>1375</v>
      </c>
      <c r="P24">
        <v>12</v>
      </c>
      <c r="Q24" t="s">
        <v>838</v>
      </c>
      <c r="R24">
        <v>15</v>
      </c>
      <c r="S24" t="s">
        <v>2149</v>
      </c>
      <c r="T24">
        <v>6</v>
      </c>
      <c r="U24" t="s">
        <v>838</v>
      </c>
      <c r="V24">
        <v>6</v>
      </c>
      <c r="W24" t="s">
        <v>838</v>
      </c>
      <c r="AM24" s="1322"/>
      <c r="AN24" s="1322"/>
    </row>
    <row r="25" spans="3:40">
      <c r="C25" t="s">
        <v>319</v>
      </c>
      <c r="D25">
        <v>22</v>
      </c>
      <c r="E25" t="s">
        <v>1600</v>
      </c>
      <c r="F25">
        <v>35</v>
      </c>
      <c r="G25" t="s">
        <v>1600</v>
      </c>
      <c r="H25">
        <v>16</v>
      </c>
      <c r="I25" t="s">
        <v>1373</v>
      </c>
      <c r="J25">
        <v>16</v>
      </c>
      <c r="K25" t="s">
        <v>1377</v>
      </c>
      <c r="L25">
        <v>22</v>
      </c>
      <c r="M25" t="s">
        <v>1375</v>
      </c>
      <c r="N25">
        <v>35</v>
      </c>
      <c r="O25" t="s">
        <v>1375</v>
      </c>
      <c r="P25">
        <v>22</v>
      </c>
      <c r="Q25" t="s">
        <v>838</v>
      </c>
      <c r="R25">
        <v>35</v>
      </c>
      <c r="S25" t="s">
        <v>1377</v>
      </c>
      <c r="T25">
        <v>6</v>
      </c>
      <c r="U25" t="s">
        <v>838</v>
      </c>
      <c r="V25">
        <v>6</v>
      </c>
      <c r="W25" t="s">
        <v>838</v>
      </c>
      <c r="AM25" s="1322"/>
      <c r="AN25" s="1322"/>
    </row>
    <row r="26" spans="3:40">
      <c r="C26" t="s">
        <v>109</v>
      </c>
      <c r="D26">
        <v>10</v>
      </c>
      <c r="E26" t="s">
        <v>1600</v>
      </c>
      <c r="F26">
        <v>11</v>
      </c>
      <c r="G26" t="s">
        <v>1600</v>
      </c>
      <c r="H26">
        <v>6</v>
      </c>
      <c r="I26" t="s">
        <v>838</v>
      </c>
      <c r="J26">
        <v>6</v>
      </c>
      <c r="K26" t="s">
        <v>2299</v>
      </c>
      <c r="L26">
        <v>10</v>
      </c>
      <c r="M26" t="s">
        <v>1375</v>
      </c>
      <c r="N26">
        <v>11</v>
      </c>
      <c r="O26" t="s">
        <v>1375</v>
      </c>
      <c r="P26">
        <v>10</v>
      </c>
      <c r="Q26" t="s">
        <v>838</v>
      </c>
      <c r="R26">
        <v>11</v>
      </c>
      <c r="S26" t="s">
        <v>2299</v>
      </c>
      <c r="T26">
        <v>4</v>
      </c>
      <c r="U26" t="s">
        <v>838</v>
      </c>
      <c r="V26">
        <v>4</v>
      </c>
      <c r="W26" t="s">
        <v>838</v>
      </c>
      <c r="AM26" s="1322"/>
      <c r="AN26" s="1322"/>
    </row>
    <row r="27" spans="3:40">
      <c r="C27" t="s">
        <v>109</v>
      </c>
      <c r="D27">
        <v>18</v>
      </c>
      <c r="E27" t="s">
        <v>1600</v>
      </c>
      <c r="F27">
        <v>31</v>
      </c>
      <c r="G27" t="s">
        <v>1600</v>
      </c>
      <c r="H27">
        <v>12</v>
      </c>
      <c r="I27" t="s">
        <v>838</v>
      </c>
      <c r="J27">
        <v>12</v>
      </c>
      <c r="K27" t="s">
        <v>1977</v>
      </c>
      <c r="L27">
        <v>18</v>
      </c>
      <c r="M27" t="s">
        <v>1375</v>
      </c>
      <c r="N27">
        <v>31</v>
      </c>
      <c r="O27" t="s">
        <v>1375</v>
      </c>
      <c r="P27">
        <v>18</v>
      </c>
      <c r="Q27" t="s">
        <v>838</v>
      </c>
      <c r="R27">
        <v>31</v>
      </c>
      <c r="S27" t="s">
        <v>1977</v>
      </c>
      <c r="T27">
        <v>4</v>
      </c>
      <c r="U27" t="s">
        <v>838</v>
      </c>
      <c r="V27">
        <v>4</v>
      </c>
      <c r="W27" t="s">
        <v>838</v>
      </c>
      <c r="AM27" s="1322"/>
      <c r="AN27" s="1322"/>
    </row>
    <row r="28" spans="3:40">
      <c r="C28" t="s">
        <v>30</v>
      </c>
      <c r="D28">
        <v>12</v>
      </c>
      <c r="E28" t="s">
        <v>1600</v>
      </c>
      <c r="F28">
        <v>15</v>
      </c>
      <c r="G28" t="s">
        <v>1600</v>
      </c>
      <c r="H28">
        <v>8</v>
      </c>
      <c r="I28" t="s">
        <v>838</v>
      </c>
      <c r="J28">
        <v>8</v>
      </c>
      <c r="K28" t="s">
        <v>2149</v>
      </c>
      <c r="L28">
        <v>12</v>
      </c>
      <c r="M28" t="s">
        <v>1375</v>
      </c>
      <c r="N28">
        <v>15</v>
      </c>
      <c r="O28" t="s">
        <v>1375</v>
      </c>
      <c r="P28">
        <v>12</v>
      </c>
      <c r="Q28" t="s">
        <v>838</v>
      </c>
      <c r="R28">
        <v>15</v>
      </c>
      <c r="S28" t="s">
        <v>2149</v>
      </c>
      <c r="T28">
        <v>6</v>
      </c>
      <c r="U28" t="s">
        <v>838</v>
      </c>
      <c r="V28">
        <v>6</v>
      </c>
      <c r="W28" t="s">
        <v>838</v>
      </c>
    </row>
    <row r="29" spans="3:40">
      <c r="C29" t="s">
        <v>30</v>
      </c>
      <c r="D29">
        <v>22</v>
      </c>
      <c r="E29" t="s">
        <v>1600</v>
      </c>
      <c r="F29">
        <v>35</v>
      </c>
      <c r="G29" t="s">
        <v>1600</v>
      </c>
      <c r="H29">
        <v>16</v>
      </c>
      <c r="I29" t="s">
        <v>1373</v>
      </c>
      <c r="J29">
        <v>16</v>
      </c>
      <c r="K29" t="s">
        <v>1377</v>
      </c>
      <c r="L29">
        <v>22</v>
      </c>
      <c r="M29" t="s">
        <v>1375</v>
      </c>
      <c r="N29">
        <v>35</v>
      </c>
      <c r="O29" t="s">
        <v>1375</v>
      </c>
      <c r="P29">
        <v>22</v>
      </c>
      <c r="Q29" t="s">
        <v>838</v>
      </c>
      <c r="R29">
        <v>35</v>
      </c>
      <c r="S29" t="s">
        <v>1377</v>
      </c>
      <c r="T29">
        <v>6</v>
      </c>
      <c r="U29" t="s">
        <v>838</v>
      </c>
      <c r="V29">
        <v>6</v>
      </c>
      <c r="W29" t="s">
        <v>838</v>
      </c>
    </row>
    <row r="30" spans="3:40">
      <c r="C30" t="s">
        <v>31</v>
      </c>
      <c r="D30">
        <v>12</v>
      </c>
      <c r="E30" t="s">
        <v>1600</v>
      </c>
      <c r="F30">
        <v>15</v>
      </c>
      <c r="G30" t="s">
        <v>1600</v>
      </c>
      <c r="H30">
        <v>8</v>
      </c>
      <c r="I30" t="s">
        <v>838</v>
      </c>
      <c r="J30">
        <v>8</v>
      </c>
      <c r="K30" t="s">
        <v>2149</v>
      </c>
      <c r="L30">
        <v>12</v>
      </c>
      <c r="M30" t="s">
        <v>1375</v>
      </c>
      <c r="N30">
        <v>15</v>
      </c>
      <c r="O30" t="s">
        <v>1375</v>
      </c>
      <c r="P30">
        <v>12</v>
      </c>
      <c r="Q30" t="s">
        <v>838</v>
      </c>
      <c r="R30">
        <v>15</v>
      </c>
      <c r="S30" t="s">
        <v>2149</v>
      </c>
      <c r="T30">
        <v>6</v>
      </c>
      <c r="U30" t="s">
        <v>838</v>
      </c>
      <c r="V30">
        <v>6</v>
      </c>
      <c r="W30" t="s">
        <v>838</v>
      </c>
    </row>
    <row r="31" spans="3:40">
      <c r="C31" t="s">
        <v>31</v>
      </c>
      <c r="D31">
        <v>22</v>
      </c>
      <c r="E31" t="s">
        <v>1600</v>
      </c>
      <c r="F31">
        <v>35</v>
      </c>
      <c r="G31" t="s">
        <v>1600</v>
      </c>
      <c r="H31">
        <v>16</v>
      </c>
      <c r="I31" t="s">
        <v>1373</v>
      </c>
      <c r="J31">
        <v>16</v>
      </c>
      <c r="K31" t="s">
        <v>1377</v>
      </c>
      <c r="L31">
        <v>22</v>
      </c>
      <c r="M31" t="s">
        <v>1375</v>
      </c>
      <c r="N31">
        <v>35</v>
      </c>
      <c r="O31" t="s">
        <v>1375</v>
      </c>
      <c r="P31">
        <v>22</v>
      </c>
      <c r="Q31" t="s">
        <v>838</v>
      </c>
      <c r="R31">
        <v>35</v>
      </c>
      <c r="S31" t="s">
        <v>1377</v>
      </c>
      <c r="T31">
        <v>6</v>
      </c>
      <c r="U31" t="s">
        <v>838</v>
      </c>
      <c r="V31">
        <v>6</v>
      </c>
      <c r="W31" t="s">
        <v>838</v>
      </c>
    </row>
    <row r="32" spans="3:40">
      <c r="C32" t="s">
        <v>32</v>
      </c>
      <c r="D32">
        <v>12</v>
      </c>
      <c r="E32" t="s">
        <v>1600</v>
      </c>
      <c r="F32">
        <v>15</v>
      </c>
      <c r="G32" t="s">
        <v>1600</v>
      </c>
      <c r="H32">
        <v>8</v>
      </c>
      <c r="I32" t="s">
        <v>838</v>
      </c>
      <c r="J32">
        <v>8</v>
      </c>
      <c r="K32" t="s">
        <v>2149</v>
      </c>
      <c r="L32">
        <v>12</v>
      </c>
      <c r="M32" t="s">
        <v>1375</v>
      </c>
      <c r="N32">
        <v>15</v>
      </c>
      <c r="O32" t="s">
        <v>1375</v>
      </c>
      <c r="P32">
        <v>12</v>
      </c>
      <c r="Q32" t="s">
        <v>838</v>
      </c>
      <c r="R32">
        <v>15</v>
      </c>
      <c r="S32" t="s">
        <v>2149</v>
      </c>
      <c r="T32">
        <v>6</v>
      </c>
      <c r="U32" t="s">
        <v>838</v>
      </c>
      <c r="V32">
        <v>6</v>
      </c>
      <c r="W32" t="s">
        <v>838</v>
      </c>
    </row>
    <row r="33" spans="3:23">
      <c r="C33" t="s">
        <v>32</v>
      </c>
      <c r="D33">
        <v>22</v>
      </c>
      <c r="E33" t="s">
        <v>1600</v>
      </c>
      <c r="F33">
        <v>35</v>
      </c>
      <c r="G33" t="s">
        <v>1600</v>
      </c>
      <c r="H33">
        <v>16</v>
      </c>
      <c r="I33" t="s">
        <v>1373</v>
      </c>
      <c r="J33">
        <v>16</v>
      </c>
      <c r="K33" t="s">
        <v>1377</v>
      </c>
      <c r="L33">
        <v>22</v>
      </c>
      <c r="M33" t="s">
        <v>1375</v>
      </c>
      <c r="N33">
        <v>35</v>
      </c>
      <c r="O33" t="s">
        <v>1375</v>
      </c>
      <c r="P33">
        <v>22</v>
      </c>
      <c r="Q33" t="s">
        <v>838</v>
      </c>
      <c r="R33">
        <v>35</v>
      </c>
      <c r="S33" t="s">
        <v>1377</v>
      </c>
      <c r="T33">
        <v>6</v>
      </c>
      <c r="U33" t="s">
        <v>838</v>
      </c>
      <c r="V33">
        <v>6</v>
      </c>
      <c r="W33" t="s">
        <v>838</v>
      </c>
    </row>
    <row r="34" spans="3:23">
      <c r="C34" t="s">
        <v>33</v>
      </c>
      <c r="D34">
        <v>12</v>
      </c>
      <c r="E34" t="s">
        <v>1600</v>
      </c>
      <c r="F34">
        <v>15</v>
      </c>
      <c r="G34" t="s">
        <v>1600</v>
      </c>
      <c r="H34">
        <v>8</v>
      </c>
      <c r="I34" t="s">
        <v>838</v>
      </c>
      <c r="J34">
        <v>8</v>
      </c>
      <c r="K34" t="s">
        <v>2149</v>
      </c>
      <c r="L34">
        <v>12</v>
      </c>
      <c r="M34" t="s">
        <v>1375</v>
      </c>
      <c r="N34">
        <v>15</v>
      </c>
      <c r="O34" t="s">
        <v>1375</v>
      </c>
      <c r="P34">
        <v>12</v>
      </c>
      <c r="Q34" t="s">
        <v>838</v>
      </c>
      <c r="R34">
        <v>15</v>
      </c>
      <c r="S34" t="s">
        <v>2149</v>
      </c>
      <c r="T34">
        <v>6</v>
      </c>
      <c r="U34" t="s">
        <v>838</v>
      </c>
      <c r="V34">
        <v>6</v>
      </c>
      <c r="W34" t="s">
        <v>838</v>
      </c>
    </row>
    <row r="35" spans="3:23">
      <c r="C35" t="s">
        <v>33</v>
      </c>
      <c r="D35">
        <v>22</v>
      </c>
      <c r="E35" t="s">
        <v>1600</v>
      </c>
      <c r="F35">
        <v>35</v>
      </c>
      <c r="G35" t="s">
        <v>1600</v>
      </c>
      <c r="H35">
        <v>16</v>
      </c>
      <c r="I35" t="s">
        <v>1373</v>
      </c>
      <c r="J35">
        <v>16</v>
      </c>
      <c r="K35" t="s">
        <v>1377</v>
      </c>
      <c r="L35">
        <v>22</v>
      </c>
      <c r="M35" t="s">
        <v>1375</v>
      </c>
      <c r="N35">
        <v>35</v>
      </c>
      <c r="O35" t="s">
        <v>1375</v>
      </c>
      <c r="P35">
        <v>22</v>
      </c>
      <c r="Q35" t="s">
        <v>838</v>
      </c>
      <c r="R35">
        <v>35</v>
      </c>
      <c r="S35" t="s">
        <v>1377</v>
      </c>
      <c r="T35">
        <v>6</v>
      </c>
      <c r="U35" t="s">
        <v>838</v>
      </c>
      <c r="V35">
        <v>6</v>
      </c>
      <c r="W35" t="s">
        <v>838</v>
      </c>
    </row>
    <row r="36" spans="3:23">
      <c r="C36" t="s">
        <v>34</v>
      </c>
      <c r="D36">
        <v>12</v>
      </c>
      <c r="E36" t="s">
        <v>1600</v>
      </c>
      <c r="F36">
        <v>15</v>
      </c>
      <c r="G36" t="s">
        <v>1600</v>
      </c>
      <c r="H36">
        <v>8</v>
      </c>
      <c r="I36" t="s">
        <v>838</v>
      </c>
      <c r="J36">
        <v>8</v>
      </c>
      <c r="K36" t="s">
        <v>2149</v>
      </c>
      <c r="L36">
        <v>12</v>
      </c>
      <c r="M36" t="s">
        <v>1375</v>
      </c>
      <c r="N36">
        <v>15</v>
      </c>
      <c r="O36" t="s">
        <v>1375</v>
      </c>
      <c r="P36">
        <v>12</v>
      </c>
      <c r="Q36" t="s">
        <v>838</v>
      </c>
      <c r="R36">
        <v>15</v>
      </c>
      <c r="S36" t="s">
        <v>2149</v>
      </c>
      <c r="T36">
        <v>6</v>
      </c>
      <c r="U36" t="s">
        <v>838</v>
      </c>
      <c r="V36">
        <v>6</v>
      </c>
      <c r="W36" t="s">
        <v>838</v>
      </c>
    </row>
    <row r="37" spans="3:23">
      <c r="C37" t="s">
        <v>34</v>
      </c>
      <c r="D37">
        <v>22</v>
      </c>
      <c r="E37" t="s">
        <v>1600</v>
      </c>
      <c r="F37">
        <v>35</v>
      </c>
      <c r="G37" t="s">
        <v>1600</v>
      </c>
      <c r="H37">
        <v>16</v>
      </c>
      <c r="I37" t="s">
        <v>1373</v>
      </c>
      <c r="J37">
        <v>16</v>
      </c>
      <c r="K37" t="s">
        <v>1377</v>
      </c>
      <c r="L37">
        <v>22</v>
      </c>
      <c r="M37" t="s">
        <v>1375</v>
      </c>
      <c r="N37">
        <v>35</v>
      </c>
      <c r="O37" t="s">
        <v>1375</v>
      </c>
      <c r="P37">
        <v>22</v>
      </c>
      <c r="Q37" t="s">
        <v>838</v>
      </c>
      <c r="R37">
        <v>35</v>
      </c>
      <c r="S37" t="s">
        <v>1377</v>
      </c>
      <c r="T37">
        <v>6</v>
      </c>
      <c r="U37" t="s">
        <v>838</v>
      </c>
      <c r="V37">
        <v>6</v>
      </c>
      <c r="W37" t="s">
        <v>838</v>
      </c>
    </row>
    <row r="38" spans="3:23">
      <c r="C38" t="s">
        <v>35</v>
      </c>
      <c r="D38">
        <v>12</v>
      </c>
      <c r="E38" t="s">
        <v>1600</v>
      </c>
      <c r="F38">
        <v>15</v>
      </c>
      <c r="G38" t="s">
        <v>1600</v>
      </c>
      <c r="H38">
        <v>8</v>
      </c>
      <c r="I38" t="s">
        <v>838</v>
      </c>
      <c r="J38">
        <v>8</v>
      </c>
      <c r="K38" t="s">
        <v>2149</v>
      </c>
      <c r="L38">
        <v>12</v>
      </c>
      <c r="M38" t="s">
        <v>1375</v>
      </c>
      <c r="N38">
        <v>15</v>
      </c>
      <c r="O38" t="s">
        <v>1375</v>
      </c>
      <c r="P38">
        <v>12</v>
      </c>
      <c r="Q38" t="s">
        <v>838</v>
      </c>
      <c r="R38">
        <v>15</v>
      </c>
      <c r="S38" t="s">
        <v>2149</v>
      </c>
      <c r="T38">
        <v>6</v>
      </c>
      <c r="U38" t="s">
        <v>838</v>
      </c>
      <c r="V38">
        <v>6</v>
      </c>
      <c r="W38" t="s">
        <v>838</v>
      </c>
    </row>
    <row r="39" spans="3:23">
      <c r="C39" t="s">
        <v>35</v>
      </c>
      <c r="D39">
        <v>22</v>
      </c>
      <c r="E39" t="s">
        <v>1600</v>
      </c>
      <c r="F39">
        <v>35</v>
      </c>
      <c r="G39" t="s">
        <v>1600</v>
      </c>
      <c r="H39">
        <v>16</v>
      </c>
      <c r="I39" t="s">
        <v>1373</v>
      </c>
      <c r="J39">
        <v>16</v>
      </c>
      <c r="K39" t="s">
        <v>1377</v>
      </c>
      <c r="L39">
        <v>22</v>
      </c>
      <c r="M39" t="s">
        <v>1375</v>
      </c>
      <c r="N39">
        <v>35</v>
      </c>
      <c r="O39" t="s">
        <v>1375</v>
      </c>
      <c r="P39">
        <v>22</v>
      </c>
      <c r="Q39" t="s">
        <v>838</v>
      </c>
      <c r="R39">
        <v>35</v>
      </c>
      <c r="S39" t="s">
        <v>1377</v>
      </c>
      <c r="T39">
        <v>6</v>
      </c>
      <c r="U39" t="s">
        <v>838</v>
      </c>
      <c r="V39">
        <v>6</v>
      </c>
      <c r="W39" t="s">
        <v>838</v>
      </c>
    </row>
    <row r="40" spans="3:23">
      <c r="C40" t="s">
        <v>36</v>
      </c>
      <c r="D40">
        <v>12</v>
      </c>
      <c r="E40" t="s">
        <v>1600</v>
      </c>
      <c r="F40">
        <v>15</v>
      </c>
      <c r="G40" t="s">
        <v>1600</v>
      </c>
      <c r="H40">
        <v>8</v>
      </c>
      <c r="I40" t="s">
        <v>838</v>
      </c>
      <c r="J40">
        <v>8</v>
      </c>
      <c r="K40" t="s">
        <v>2149</v>
      </c>
      <c r="L40">
        <v>12</v>
      </c>
      <c r="M40" t="s">
        <v>1375</v>
      </c>
      <c r="N40">
        <v>15</v>
      </c>
      <c r="O40" t="s">
        <v>1375</v>
      </c>
      <c r="P40">
        <v>12</v>
      </c>
      <c r="Q40" t="s">
        <v>838</v>
      </c>
      <c r="R40">
        <v>15</v>
      </c>
      <c r="S40" t="s">
        <v>2149</v>
      </c>
      <c r="T40">
        <v>6</v>
      </c>
      <c r="U40" t="s">
        <v>838</v>
      </c>
      <c r="V40">
        <v>6</v>
      </c>
      <c r="W40" t="s">
        <v>838</v>
      </c>
    </row>
    <row r="41" spans="3:23">
      <c r="C41" t="s">
        <v>36</v>
      </c>
      <c r="D41">
        <v>22</v>
      </c>
      <c r="E41" t="s">
        <v>1600</v>
      </c>
      <c r="F41">
        <v>35</v>
      </c>
      <c r="G41" t="s">
        <v>1600</v>
      </c>
      <c r="H41">
        <v>16</v>
      </c>
      <c r="I41" t="s">
        <v>1373</v>
      </c>
      <c r="J41">
        <v>16</v>
      </c>
      <c r="K41" t="s">
        <v>1377</v>
      </c>
      <c r="L41">
        <v>22</v>
      </c>
      <c r="M41" t="s">
        <v>1375</v>
      </c>
      <c r="N41">
        <v>35</v>
      </c>
      <c r="O41" t="s">
        <v>1375</v>
      </c>
      <c r="P41">
        <v>22</v>
      </c>
      <c r="Q41" t="s">
        <v>838</v>
      </c>
      <c r="R41">
        <v>35</v>
      </c>
      <c r="S41" t="s">
        <v>1377</v>
      </c>
      <c r="T41">
        <v>6</v>
      </c>
      <c r="U41" t="s">
        <v>838</v>
      </c>
      <c r="V41">
        <v>6</v>
      </c>
      <c r="W41" t="s">
        <v>838</v>
      </c>
    </row>
    <row r="42" spans="3:23">
      <c r="C42" t="s">
        <v>37</v>
      </c>
      <c r="D42">
        <v>12</v>
      </c>
      <c r="E42" t="s">
        <v>1600</v>
      </c>
      <c r="F42">
        <v>15</v>
      </c>
      <c r="G42" t="s">
        <v>1600</v>
      </c>
      <c r="H42">
        <v>8</v>
      </c>
      <c r="I42" t="s">
        <v>838</v>
      </c>
      <c r="J42">
        <v>8</v>
      </c>
      <c r="K42" t="s">
        <v>2149</v>
      </c>
      <c r="L42">
        <v>12</v>
      </c>
      <c r="M42" t="s">
        <v>1375</v>
      </c>
      <c r="N42">
        <v>15</v>
      </c>
      <c r="O42" t="s">
        <v>1375</v>
      </c>
      <c r="P42">
        <v>12</v>
      </c>
      <c r="Q42" t="s">
        <v>838</v>
      </c>
      <c r="R42">
        <v>15</v>
      </c>
      <c r="S42" t="s">
        <v>2149</v>
      </c>
      <c r="T42">
        <v>6</v>
      </c>
      <c r="U42" t="s">
        <v>838</v>
      </c>
      <c r="V42">
        <v>6</v>
      </c>
      <c r="W42" t="s">
        <v>838</v>
      </c>
    </row>
    <row r="43" spans="3:23">
      <c r="C43" t="s">
        <v>37</v>
      </c>
      <c r="D43">
        <v>22</v>
      </c>
      <c r="E43" t="s">
        <v>1600</v>
      </c>
      <c r="F43">
        <v>35</v>
      </c>
      <c r="G43" t="s">
        <v>1600</v>
      </c>
      <c r="H43">
        <v>16</v>
      </c>
      <c r="I43" t="s">
        <v>1373</v>
      </c>
      <c r="J43">
        <v>16</v>
      </c>
      <c r="K43" t="s">
        <v>1377</v>
      </c>
      <c r="L43">
        <v>22</v>
      </c>
      <c r="M43" t="s">
        <v>1375</v>
      </c>
      <c r="N43">
        <v>35</v>
      </c>
      <c r="O43" t="s">
        <v>1375</v>
      </c>
      <c r="P43">
        <v>22</v>
      </c>
      <c r="Q43" t="s">
        <v>838</v>
      </c>
      <c r="R43">
        <v>35</v>
      </c>
      <c r="S43" t="s">
        <v>1377</v>
      </c>
      <c r="T43">
        <v>6</v>
      </c>
      <c r="U43" t="s">
        <v>838</v>
      </c>
      <c r="V43">
        <v>6</v>
      </c>
      <c r="W43" t="s">
        <v>838</v>
      </c>
    </row>
    <row r="44" spans="3:23">
      <c r="C44" t="s">
        <v>38</v>
      </c>
      <c r="D44">
        <v>12</v>
      </c>
      <c r="E44" t="s">
        <v>1600</v>
      </c>
      <c r="F44">
        <v>15</v>
      </c>
      <c r="G44" t="s">
        <v>1600</v>
      </c>
      <c r="H44">
        <v>8</v>
      </c>
      <c r="I44" t="s">
        <v>838</v>
      </c>
      <c r="J44">
        <v>8</v>
      </c>
      <c r="K44" t="s">
        <v>2149</v>
      </c>
      <c r="L44">
        <v>12</v>
      </c>
      <c r="M44" t="s">
        <v>1375</v>
      </c>
      <c r="N44">
        <v>15</v>
      </c>
      <c r="O44" t="s">
        <v>1375</v>
      </c>
      <c r="P44">
        <v>12</v>
      </c>
      <c r="Q44" t="s">
        <v>838</v>
      </c>
      <c r="R44">
        <v>15</v>
      </c>
      <c r="S44" t="s">
        <v>2149</v>
      </c>
      <c r="T44">
        <v>6</v>
      </c>
      <c r="U44" t="s">
        <v>838</v>
      </c>
      <c r="V44">
        <v>6</v>
      </c>
      <c r="W44" t="s">
        <v>838</v>
      </c>
    </row>
    <row r="45" spans="3:23">
      <c r="C45" t="s">
        <v>38</v>
      </c>
      <c r="D45">
        <v>22</v>
      </c>
      <c r="E45" t="s">
        <v>1600</v>
      </c>
      <c r="F45">
        <v>35</v>
      </c>
      <c r="G45" t="s">
        <v>1600</v>
      </c>
      <c r="H45">
        <v>16</v>
      </c>
      <c r="I45" t="s">
        <v>1373</v>
      </c>
      <c r="J45">
        <v>16</v>
      </c>
      <c r="K45" t="s">
        <v>1377</v>
      </c>
      <c r="L45">
        <v>22</v>
      </c>
      <c r="M45" t="s">
        <v>1375</v>
      </c>
      <c r="N45">
        <v>35</v>
      </c>
      <c r="O45" t="s">
        <v>1375</v>
      </c>
      <c r="P45">
        <v>22</v>
      </c>
      <c r="Q45" t="s">
        <v>838</v>
      </c>
      <c r="R45">
        <v>35</v>
      </c>
      <c r="S45" t="s">
        <v>1377</v>
      </c>
      <c r="T45">
        <v>6</v>
      </c>
      <c r="U45" t="s">
        <v>838</v>
      </c>
      <c r="V45">
        <v>6</v>
      </c>
      <c r="W45" t="s">
        <v>838</v>
      </c>
    </row>
    <row r="46" spans="3:23">
      <c r="C46" t="s">
        <v>39</v>
      </c>
      <c r="D46">
        <v>12</v>
      </c>
      <c r="E46" t="s">
        <v>1600</v>
      </c>
      <c r="F46">
        <v>15</v>
      </c>
      <c r="G46" t="s">
        <v>1600</v>
      </c>
      <c r="H46">
        <v>8</v>
      </c>
      <c r="I46" t="s">
        <v>838</v>
      </c>
      <c r="J46">
        <v>8</v>
      </c>
      <c r="K46" t="s">
        <v>2149</v>
      </c>
      <c r="L46">
        <v>12</v>
      </c>
      <c r="M46" t="s">
        <v>1375</v>
      </c>
      <c r="N46">
        <v>15</v>
      </c>
      <c r="O46" t="s">
        <v>1375</v>
      </c>
      <c r="P46">
        <v>12</v>
      </c>
      <c r="Q46" t="s">
        <v>838</v>
      </c>
      <c r="R46">
        <v>15</v>
      </c>
      <c r="S46" t="s">
        <v>2149</v>
      </c>
      <c r="T46">
        <v>6</v>
      </c>
      <c r="U46" t="s">
        <v>838</v>
      </c>
      <c r="V46">
        <v>6</v>
      </c>
      <c r="W46" t="s">
        <v>838</v>
      </c>
    </row>
    <row r="47" spans="3:23">
      <c r="C47" t="s">
        <v>39</v>
      </c>
      <c r="D47">
        <v>22</v>
      </c>
      <c r="E47" t="s">
        <v>1600</v>
      </c>
      <c r="F47">
        <v>35</v>
      </c>
      <c r="G47" t="s">
        <v>1600</v>
      </c>
      <c r="H47">
        <v>16</v>
      </c>
      <c r="I47" t="s">
        <v>1373</v>
      </c>
      <c r="J47">
        <v>16</v>
      </c>
      <c r="K47" t="s">
        <v>1377</v>
      </c>
      <c r="L47">
        <v>22</v>
      </c>
      <c r="M47" t="s">
        <v>1375</v>
      </c>
      <c r="N47">
        <v>35</v>
      </c>
      <c r="O47" t="s">
        <v>1375</v>
      </c>
      <c r="P47">
        <v>22</v>
      </c>
      <c r="Q47" t="s">
        <v>838</v>
      </c>
      <c r="R47">
        <v>35</v>
      </c>
      <c r="S47" t="s">
        <v>1377</v>
      </c>
      <c r="T47">
        <v>6</v>
      </c>
      <c r="U47" t="s">
        <v>838</v>
      </c>
      <c r="V47">
        <v>6</v>
      </c>
      <c r="W47" t="s">
        <v>838</v>
      </c>
    </row>
    <row r="48" spans="3:23">
      <c r="C48" t="s">
        <v>30</v>
      </c>
      <c r="D48">
        <v>5</v>
      </c>
      <c r="E48" t="s">
        <v>1600</v>
      </c>
      <c r="F48">
        <v>5</v>
      </c>
      <c r="G48" t="s">
        <v>1600</v>
      </c>
      <c r="L48">
        <v>5</v>
      </c>
      <c r="M48" t="s">
        <v>1375</v>
      </c>
      <c r="N48">
        <v>5</v>
      </c>
      <c r="O48" t="s">
        <v>1375</v>
      </c>
      <c r="P48">
        <v>5</v>
      </c>
      <c r="Q48" t="s">
        <v>1374</v>
      </c>
      <c r="R48">
        <v>5</v>
      </c>
      <c r="S48" t="s">
        <v>1374</v>
      </c>
      <c r="T48">
        <v>6</v>
      </c>
      <c r="U48" t="s">
        <v>838</v>
      </c>
      <c r="V48">
        <v>6</v>
      </c>
      <c r="W48" t="s">
        <v>838</v>
      </c>
    </row>
    <row r="49" spans="1:40">
      <c r="C49" t="s">
        <v>31</v>
      </c>
      <c r="D49">
        <v>5</v>
      </c>
      <c r="E49" t="s">
        <v>1600</v>
      </c>
      <c r="F49">
        <v>5</v>
      </c>
      <c r="G49" t="s">
        <v>1600</v>
      </c>
      <c r="L49">
        <v>5</v>
      </c>
      <c r="M49" t="s">
        <v>1375</v>
      </c>
      <c r="N49">
        <v>5</v>
      </c>
      <c r="O49" t="s">
        <v>1375</v>
      </c>
      <c r="P49">
        <v>5</v>
      </c>
      <c r="Q49" t="s">
        <v>1374</v>
      </c>
      <c r="R49">
        <v>5</v>
      </c>
      <c r="S49" t="s">
        <v>1374</v>
      </c>
      <c r="T49">
        <v>6</v>
      </c>
      <c r="U49" t="s">
        <v>838</v>
      </c>
      <c r="V49">
        <v>6</v>
      </c>
      <c r="W49" t="s">
        <v>838</v>
      </c>
    </row>
    <row r="50" spans="1:40">
      <c r="C50" t="s">
        <v>32</v>
      </c>
      <c r="D50">
        <v>5</v>
      </c>
      <c r="E50" t="s">
        <v>1600</v>
      </c>
      <c r="F50">
        <v>5</v>
      </c>
      <c r="G50" t="s">
        <v>1600</v>
      </c>
      <c r="L50">
        <v>5</v>
      </c>
      <c r="M50" t="s">
        <v>1375</v>
      </c>
      <c r="N50">
        <v>5</v>
      </c>
      <c r="O50" t="s">
        <v>1375</v>
      </c>
      <c r="P50">
        <v>5</v>
      </c>
      <c r="Q50" t="s">
        <v>1374</v>
      </c>
      <c r="R50">
        <v>5</v>
      </c>
      <c r="S50" t="s">
        <v>1374</v>
      </c>
      <c r="T50">
        <v>6</v>
      </c>
      <c r="U50" t="s">
        <v>838</v>
      </c>
      <c r="V50">
        <v>6</v>
      </c>
      <c r="W50" t="s">
        <v>838</v>
      </c>
    </row>
    <row r="51" spans="1:40">
      <c r="C51" t="s">
        <v>33</v>
      </c>
      <c r="D51">
        <v>5</v>
      </c>
      <c r="E51" t="s">
        <v>1600</v>
      </c>
      <c r="F51">
        <v>5</v>
      </c>
      <c r="G51" t="s">
        <v>1600</v>
      </c>
      <c r="L51">
        <v>5</v>
      </c>
      <c r="M51" t="s">
        <v>1375</v>
      </c>
      <c r="N51">
        <v>5</v>
      </c>
      <c r="O51" t="s">
        <v>1375</v>
      </c>
      <c r="P51">
        <v>5</v>
      </c>
      <c r="Q51" t="s">
        <v>1374</v>
      </c>
      <c r="R51">
        <v>5</v>
      </c>
      <c r="S51" t="s">
        <v>1374</v>
      </c>
      <c r="T51">
        <v>6</v>
      </c>
      <c r="U51" t="s">
        <v>838</v>
      </c>
      <c r="V51">
        <v>6</v>
      </c>
      <c r="W51" t="s">
        <v>838</v>
      </c>
    </row>
    <row r="52" spans="1:40">
      <c r="C52" t="s">
        <v>34</v>
      </c>
      <c r="D52">
        <v>5</v>
      </c>
      <c r="E52" t="s">
        <v>1600</v>
      </c>
      <c r="F52">
        <v>5</v>
      </c>
      <c r="G52" t="s">
        <v>1600</v>
      </c>
      <c r="L52">
        <v>5</v>
      </c>
      <c r="M52" t="s">
        <v>1375</v>
      </c>
      <c r="N52">
        <v>5</v>
      </c>
      <c r="O52" t="s">
        <v>1375</v>
      </c>
      <c r="P52">
        <v>5</v>
      </c>
      <c r="Q52" t="s">
        <v>1374</v>
      </c>
      <c r="R52">
        <v>5</v>
      </c>
      <c r="S52" t="s">
        <v>1374</v>
      </c>
      <c r="T52">
        <v>6</v>
      </c>
      <c r="U52" t="s">
        <v>838</v>
      </c>
      <c r="V52">
        <v>6</v>
      </c>
      <c r="W52" t="s">
        <v>838</v>
      </c>
    </row>
    <row r="53" spans="1:40">
      <c r="C53" t="s">
        <v>35</v>
      </c>
      <c r="D53">
        <v>5</v>
      </c>
      <c r="E53" t="s">
        <v>1600</v>
      </c>
      <c r="F53">
        <v>5</v>
      </c>
      <c r="G53" t="s">
        <v>1600</v>
      </c>
      <c r="L53">
        <v>5</v>
      </c>
      <c r="M53" t="s">
        <v>1375</v>
      </c>
      <c r="N53">
        <v>5</v>
      </c>
      <c r="O53" t="s">
        <v>1375</v>
      </c>
      <c r="P53">
        <v>5</v>
      </c>
      <c r="Q53" t="s">
        <v>1374</v>
      </c>
      <c r="R53">
        <v>5</v>
      </c>
      <c r="S53" t="s">
        <v>1374</v>
      </c>
      <c r="T53">
        <v>6</v>
      </c>
      <c r="U53" t="s">
        <v>838</v>
      </c>
      <c r="V53">
        <v>6</v>
      </c>
      <c r="W53" t="s">
        <v>838</v>
      </c>
    </row>
    <row r="54" spans="1:40">
      <c r="C54" t="s">
        <v>36</v>
      </c>
      <c r="D54">
        <v>5</v>
      </c>
      <c r="E54" t="s">
        <v>1600</v>
      </c>
      <c r="F54">
        <v>5</v>
      </c>
      <c r="G54" t="s">
        <v>1600</v>
      </c>
      <c r="L54">
        <v>5</v>
      </c>
      <c r="M54" t="s">
        <v>1375</v>
      </c>
      <c r="N54">
        <v>5</v>
      </c>
      <c r="O54" t="s">
        <v>1375</v>
      </c>
      <c r="P54">
        <v>5</v>
      </c>
      <c r="Q54" t="s">
        <v>1374</v>
      </c>
      <c r="R54">
        <v>5</v>
      </c>
      <c r="S54" t="s">
        <v>1374</v>
      </c>
      <c r="T54">
        <v>6</v>
      </c>
      <c r="U54" t="s">
        <v>838</v>
      </c>
      <c r="V54">
        <v>6</v>
      </c>
      <c r="W54" t="s">
        <v>838</v>
      </c>
    </row>
    <row r="55" spans="1:40">
      <c r="C55" t="s">
        <v>37</v>
      </c>
      <c r="D55">
        <v>5</v>
      </c>
      <c r="E55" t="s">
        <v>1600</v>
      </c>
      <c r="F55">
        <v>5</v>
      </c>
      <c r="G55" t="s">
        <v>1600</v>
      </c>
      <c r="L55">
        <v>5</v>
      </c>
      <c r="M55" t="s">
        <v>1375</v>
      </c>
      <c r="N55">
        <v>5</v>
      </c>
      <c r="O55" t="s">
        <v>1375</v>
      </c>
      <c r="P55">
        <v>5</v>
      </c>
      <c r="Q55" t="s">
        <v>1374</v>
      </c>
      <c r="R55">
        <v>5</v>
      </c>
      <c r="S55" t="s">
        <v>1374</v>
      </c>
      <c r="T55">
        <v>6</v>
      </c>
      <c r="U55" t="s">
        <v>838</v>
      </c>
      <c r="V55">
        <v>6</v>
      </c>
      <c r="W55" t="s">
        <v>838</v>
      </c>
    </row>
    <row r="56" spans="1:40">
      <c r="C56" t="s">
        <v>38</v>
      </c>
      <c r="D56">
        <v>5</v>
      </c>
      <c r="E56" t="s">
        <v>1600</v>
      </c>
      <c r="F56">
        <v>5</v>
      </c>
      <c r="G56" t="s">
        <v>1600</v>
      </c>
      <c r="L56">
        <v>5</v>
      </c>
      <c r="M56" t="s">
        <v>1375</v>
      </c>
      <c r="N56">
        <v>5</v>
      </c>
      <c r="O56" t="s">
        <v>1375</v>
      </c>
      <c r="P56">
        <v>5</v>
      </c>
      <c r="Q56" t="s">
        <v>1374</v>
      </c>
      <c r="R56">
        <v>5</v>
      </c>
      <c r="S56" t="s">
        <v>1374</v>
      </c>
      <c r="T56">
        <v>6</v>
      </c>
      <c r="U56" t="s">
        <v>838</v>
      </c>
      <c r="V56">
        <v>6</v>
      </c>
      <c r="W56" t="s">
        <v>838</v>
      </c>
    </row>
    <row r="57" spans="1:40">
      <c r="C57" t="s">
        <v>39</v>
      </c>
      <c r="D57">
        <v>5</v>
      </c>
      <c r="E57" t="s">
        <v>1600</v>
      </c>
      <c r="F57">
        <v>5</v>
      </c>
      <c r="G57" t="s">
        <v>1600</v>
      </c>
      <c r="L57">
        <v>5</v>
      </c>
      <c r="M57" t="s">
        <v>1375</v>
      </c>
      <c r="N57">
        <v>5</v>
      </c>
      <c r="O57" t="s">
        <v>1375</v>
      </c>
      <c r="P57">
        <v>5</v>
      </c>
      <c r="Q57" t="s">
        <v>1374</v>
      </c>
      <c r="R57">
        <v>5</v>
      </c>
      <c r="S57" t="s">
        <v>1374</v>
      </c>
      <c r="T57">
        <v>6</v>
      </c>
      <c r="U57" t="s">
        <v>838</v>
      </c>
      <c r="V57">
        <v>6</v>
      </c>
      <c r="W57" t="s">
        <v>838</v>
      </c>
    </row>
    <row r="58" spans="1:40">
      <c r="A58" s="1316" t="s">
        <v>1932</v>
      </c>
    </row>
    <row r="63" spans="1:40">
      <c r="C63" t="s">
        <v>1613</v>
      </c>
      <c r="D63">
        <v>13</v>
      </c>
      <c r="E63" t="s">
        <v>1600</v>
      </c>
      <c r="F63">
        <v>138</v>
      </c>
      <c r="G63" t="s">
        <v>1600</v>
      </c>
      <c r="H63">
        <v>8</v>
      </c>
      <c r="I63" t="s">
        <v>838</v>
      </c>
      <c r="J63">
        <v>8</v>
      </c>
      <c r="K63" t="s">
        <v>1376</v>
      </c>
      <c r="L63">
        <v>13</v>
      </c>
      <c r="M63" t="s">
        <v>1375</v>
      </c>
      <c r="N63">
        <v>138</v>
      </c>
      <c r="O63" t="s">
        <v>1375</v>
      </c>
      <c r="P63">
        <v>13</v>
      </c>
      <c r="Q63" t="s">
        <v>838</v>
      </c>
      <c r="R63">
        <v>138</v>
      </c>
      <c r="S63" t="s">
        <v>1376</v>
      </c>
      <c r="T63">
        <v>6</v>
      </c>
      <c r="U63" t="s">
        <v>838</v>
      </c>
      <c r="V63">
        <v>6</v>
      </c>
      <c r="W63" t="s">
        <v>838</v>
      </c>
      <c r="AM63" s="1322"/>
      <c r="AN63" s="1322"/>
    </row>
    <row r="64" spans="1:40">
      <c r="C64" t="s">
        <v>774</v>
      </c>
      <c r="D64">
        <v>15</v>
      </c>
      <c r="E64" t="s">
        <v>1600</v>
      </c>
      <c r="F64">
        <v>269</v>
      </c>
      <c r="G64" t="s">
        <v>1600</v>
      </c>
      <c r="H64">
        <v>9</v>
      </c>
      <c r="I64" t="s">
        <v>1373</v>
      </c>
      <c r="J64">
        <v>9</v>
      </c>
      <c r="K64" t="s">
        <v>1374</v>
      </c>
      <c r="L64">
        <v>15</v>
      </c>
      <c r="M64" t="s">
        <v>1375</v>
      </c>
      <c r="N64">
        <v>269</v>
      </c>
      <c r="O64" t="s">
        <v>1375</v>
      </c>
      <c r="P64">
        <v>15</v>
      </c>
      <c r="Q64" t="s">
        <v>1979</v>
      </c>
      <c r="R64">
        <v>274</v>
      </c>
      <c r="S64" t="s">
        <v>1374</v>
      </c>
      <c r="T64">
        <v>7</v>
      </c>
      <c r="U64" t="s">
        <v>838</v>
      </c>
      <c r="V64">
        <v>7</v>
      </c>
      <c r="W64" t="s">
        <v>838</v>
      </c>
      <c r="AM64" s="1322"/>
      <c r="AN64" s="1322"/>
    </row>
    <row r="65" spans="3:40">
      <c r="C65" t="s">
        <v>1612</v>
      </c>
      <c r="D65">
        <v>13</v>
      </c>
      <c r="E65" t="s">
        <v>1600</v>
      </c>
      <c r="F65">
        <v>126</v>
      </c>
      <c r="G65" t="s">
        <v>1600</v>
      </c>
      <c r="H65">
        <v>8</v>
      </c>
      <c r="I65" t="s">
        <v>838</v>
      </c>
      <c r="J65">
        <v>8</v>
      </c>
      <c r="K65" t="s">
        <v>1376</v>
      </c>
      <c r="L65">
        <v>13</v>
      </c>
      <c r="M65" t="s">
        <v>1375</v>
      </c>
      <c r="N65">
        <v>126</v>
      </c>
      <c r="O65" t="s">
        <v>1375</v>
      </c>
      <c r="P65">
        <v>13</v>
      </c>
      <c r="Q65" t="s">
        <v>838</v>
      </c>
      <c r="R65">
        <v>126</v>
      </c>
      <c r="S65" t="s">
        <v>1376</v>
      </c>
      <c r="T65">
        <v>6</v>
      </c>
      <c r="U65" t="s">
        <v>838</v>
      </c>
      <c r="V65">
        <v>6</v>
      </c>
      <c r="W65" t="s">
        <v>838</v>
      </c>
      <c r="AM65" s="1322"/>
      <c r="AN65" s="1322"/>
    </row>
    <row r="66" spans="3:40" ht="13.5" customHeight="1">
      <c r="C66" t="s">
        <v>1614</v>
      </c>
      <c r="D66">
        <v>15</v>
      </c>
      <c r="E66" t="s">
        <v>1600</v>
      </c>
      <c r="F66">
        <v>269</v>
      </c>
      <c r="G66" t="s">
        <v>1600</v>
      </c>
      <c r="H66">
        <v>9</v>
      </c>
      <c r="I66" t="s">
        <v>1373</v>
      </c>
      <c r="J66">
        <v>9</v>
      </c>
      <c r="K66" t="s">
        <v>1374</v>
      </c>
      <c r="L66">
        <v>15</v>
      </c>
      <c r="M66" t="s">
        <v>1375</v>
      </c>
      <c r="N66">
        <v>269</v>
      </c>
      <c r="O66" t="s">
        <v>1375</v>
      </c>
      <c r="P66">
        <v>15</v>
      </c>
      <c r="Q66" t="s">
        <v>1979</v>
      </c>
      <c r="R66">
        <v>274</v>
      </c>
      <c r="S66" t="s">
        <v>1374</v>
      </c>
      <c r="T66">
        <v>7</v>
      </c>
      <c r="U66" t="s">
        <v>838</v>
      </c>
      <c r="V66">
        <v>7</v>
      </c>
      <c r="W66" t="s">
        <v>838</v>
      </c>
      <c r="AM66" s="1322"/>
      <c r="AN66" s="1322"/>
    </row>
  </sheetData>
  <customSheetViews>
    <customSheetView guid="{C656755E-087F-4322-9153-0D74508702C2}" scale="85" state="hidden" showRuler="0">
      <selection activeCell="A12" sqref="A12"/>
      <pageMargins left="0.7" right="0.7" top="0.75" bottom="0.75" header="0.3" footer="0.3"/>
      <pageSetup paperSize="9" orientation="portrait" r:id="rId1"/>
      <headerFooter alignWithMargins="0"/>
    </customSheetView>
    <customSheetView guid="{B2DADC57-CD23-4A22-854B-9949F43EE2AF}">
      <selection activeCell="D4" sqref="D4"/>
      <pageMargins left="0.7" right="0.7" top="0.75" bottom="0.75" header="0.3" footer="0.3"/>
    </customSheetView>
    <customSheetView guid="{290FAA79-53B0-4271-A47B-4355DB22127F}">
      <selection activeCell="D4" sqref="D4"/>
      <pageMargins left="0.7" right="0.7" top="0.75" bottom="0.75" header="0.3" footer="0.3"/>
    </customSheetView>
    <customSheetView guid="{0D0E74A5-5ACB-4F4A-B69C-A4134FF0F81A}" showRuler="0">
      <selection activeCell="D4" sqref="D4"/>
      <pageMargins left="0.7" right="0.7" top="0.75" bottom="0.75" header="0.3" footer="0.3"/>
      <headerFooter alignWithMargins="0"/>
    </customSheetView>
    <customSheetView guid="{6539077E-CD1A-4B18-9135-B39C256405B4}" showRuler="0">
      <selection activeCell="D5" sqref="D5"/>
      <pageMargins left="0.7" right="0.7" top="0.75" bottom="0.75" header="0.3" footer="0.3"/>
      <headerFooter alignWithMargins="0"/>
    </customSheetView>
    <customSheetView guid="{D2ECFDE0-F0A4-46CF-A9B7-1E0B9B5132A4}" state="hidden" showRuler="0">
      <selection activeCell="M32" sqref="M32"/>
      <pageMargins left="0.7" right="0.7" top="0.75" bottom="0.75" header="0.3" footer="0.3"/>
      <pageSetup paperSize="9" orientation="portrait" r:id="rId2"/>
      <headerFooter alignWithMargins="0"/>
    </customSheetView>
    <customSheetView guid="{A5742EAC-0783-4409-AFA4-17D078B1E637}" scale="85" state="hidden">
      <selection activeCell="A12" sqref="A12"/>
      <pageMargins left="0.7" right="0.7" top="0.75" bottom="0.75" header="0.3" footer="0.3"/>
      <pageSetup paperSize="9" orientation="portrait" r:id="rId3"/>
    </customSheetView>
  </customSheetViews>
  <mergeCells count="6">
    <mergeCell ref="A3:C3"/>
    <mergeCell ref="P2:S2"/>
    <mergeCell ref="T2:W2"/>
    <mergeCell ref="D2:G2"/>
    <mergeCell ref="H2:K2"/>
    <mergeCell ref="L2:O2"/>
  </mergeCells>
  <phoneticPr fontId="0" type="noConversion"/>
  <pageMargins left="0.7" right="0.7" top="0.75" bottom="0.75" header="0.3" footer="0.3"/>
  <pageSetup paperSize="9" orientation="portrait"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T127"/>
  <sheetViews>
    <sheetView showGridLines="0" defaultGridColor="0" topLeftCell="C2" colorId="32" zoomScale="85" zoomScaleNormal="85" workbookViewId="0">
      <pane ySplit="13" topLeftCell="A15" activePane="bottomLeft" state="frozen"/>
      <selection activeCell="G12" sqref="G12"/>
      <selection pane="bottomLeft" activeCell="C7" sqref="C7:D7"/>
    </sheetView>
  </sheetViews>
  <sheetFormatPr defaultColWidth="9.140625" defaultRowHeight="15"/>
  <cols>
    <col min="1" max="1" width="3.5703125" style="27" hidden="1" customWidth="1"/>
    <col min="2" max="2" width="9.7109375" style="29" hidden="1" customWidth="1"/>
    <col min="3" max="3" width="6.28515625" style="36" customWidth="1"/>
    <col min="4" max="4" width="50.28515625" style="25" customWidth="1"/>
    <col min="5" max="5" width="20.5703125" style="25" customWidth="1"/>
    <col min="6" max="6" width="12.42578125" style="25" customWidth="1"/>
    <col min="7" max="10" width="18.7109375" style="25" customWidth="1"/>
    <col min="11" max="11" width="15.140625" style="25" customWidth="1"/>
    <col min="12" max="12" width="18.7109375" style="25" customWidth="1"/>
    <col min="13" max="16384" width="9.140625" style="25"/>
  </cols>
  <sheetData>
    <row r="1" spans="1:20" hidden="1">
      <c r="C1" s="1474"/>
      <c r="D1" s="1474"/>
      <c r="E1" s="1474"/>
      <c r="F1" s="1474"/>
      <c r="G1" s="1474"/>
      <c r="H1" s="1474"/>
      <c r="I1" s="1474"/>
      <c r="J1" s="1474"/>
      <c r="K1" s="1474"/>
      <c r="L1" s="1474"/>
    </row>
    <row r="2" spans="1:20" ht="20.25">
      <c r="C2" s="1456" t="s">
        <v>548</v>
      </c>
      <c r="D2" s="1456"/>
      <c r="E2" s="1456"/>
      <c r="F2" s="1456"/>
      <c r="G2" s="1456"/>
      <c r="H2" s="1456"/>
      <c r="I2" s="1456"/>
      <c r="J2" s="1456"/>
      <c r="K2" s="1475"/>
      <c r="L2" s="1475"/>
    </row>
    <row r="3" spans="1:20" ht="15.75">
      <c r="C3" s="1457" t="s">
        <v>1910</v>
      </c>
      <c r="D3" s="1457"/>
      <c r="E3" s="1457"/>
      <c r="F3" s="1457"/>
      <c r="G3" s="1457"/>
      <c r="H3" s="1457"/>
      <c r="I3" s="1457"/>
      <c r="J3" s="1457"/>
      <c r="K3" s="1475"/>
      <c r="L3" s="1475"/>
    </row>
    <row r="4" spans="1:20" ht="16.5" customHeight="1">
      <c r="C4" s="443"/>
      <c r="D4" s="1476"/>
      <c r="E4" s="1463"/>
      <c r="F4" s="1463"/>
      <c r="G4" s="1463"/>
      <c r="H4" s="1463"/>
      <c r="I4" s="443"/>
      <c r="J4" s="443"/>
      <c r="K4" s="443"/>
      <c r="L4" s="443"/>
    </row>
    <row r="5" spans="1:20" ht="15" customHeight="1">
      <c r="C5" s="35"/>
      <c r="D5" s="26"/>
      <c r="E5" s="26"/>
      <c r="F5" s="35"/>
      <c r="G5" s="35"/>
      <c r="H5" s="434"/>
      <c r="I5" s="1454"/>
      <c r="J5" s="1465"/>
      <c r="K5" s="1454"/>
      <c r="L5" s="1479"/>
    </row>
    <row r="6" spans="1:20" ht="16.5" customHeight="1">
      <c r="C6" s="1445" t="s">
        <v>840</v>
      </c>
      <c r="D6" s="1480"/>
      <c r="E6" s="1445" t="s">
        <v>2042</v>
      </c>
      <c r="F6" s="1481"/>
      <c r="G6" s="35"/>
      <c r="H6" s="436"/>
      <c r="I6" s="1464"/>
      <c r="J6" s="1465"/>
      <c r="K6" s="1464"/>
      <c r="L6" s="1479"/>
    </row>
    <row r="7" spans="1:20" ht="17.25" customHeight="1" thickBot="1">
      <c r="C7" s="1442"/>
      <c r="D7" s="1477"/>
      <c r="E7" s="1442"/>
      <c r="F7" s="1478"/>
      <c r="I7" s="444"/>
      <c r="J7" s="444"/>
    </row>
    <row r="8" spans="1:20" hidden="1">
      <c r="C8" s="25"/>
      <c r="D8" s="35"/>
    </row>
    <row r="9" spans="1:20" s="27" customFormat="1" ht="15.75" hidden="1" thickBot="1">
      <c r="B9" s="29"/>
      <c r="D9" s="1386" t="s">
        <v>2445</v>
      </c>
      <c r="E9" s="1394" t="s">
        <v>2446</v>
      </c>
      <c r="F9" s="27" t="s">
        <v>2284</v>
      </c>
      <c r="G9" s="27" t="s">
        <v>1933</v>
      </c>
      <c r="H9" s="27" t="s">
        <v>2285</v>
      </c>
      <c r="I9" s="27" t="s">
        <v>1934</v>
      </c>
      <c r="J9" s="27" t="s">
        <v>1275</v>
      </c>
      <c r="K9" s="1395" t="s">
        <v>2447</v>
      </c>
      <c r="L9" s="27" t="s">
        <v>1582</v>
      </c>
    </row>
    <row r="10" spans="1:20" ht="15.75" thickBot="1">
      <c r="C10" s="25"/>
      <c r="L10" s="154" t="s">
        <v>628</v>
      </c>
    </row>
    <row r="11" spans="1:20" s="41" customFormat="1" ht="90">
      <c r="A11" s="39"/>
      <c r="B11" s="40"/>
      <c r="C11" s="124" t="s">
        <v>2146</v>
      </c>
      <c r="D11" s="124" t="s">
        <v>2002</v>
      </c>
      <c r="E11" s="124" t="s">
        <v>1367</v>
      </c>
      <c r="F11" s="124" t="s">
        <v>1948</v>
      </c>
      <c r="G11" s="124" t="s">
        <v>2287</v>
      </c>
      <c r="H11" s="124" t="s">
        <v>1371</v>
      </c>
      <c r="I11" s="124" t="s">
        <v>1289</v>
      </c>
      <c r="J11" s="124" t="s">
        <v>923</v>
      </c>
      <c r="K11" s="124" t="s">
        <v>2199</v>
      </c>
      <c r="L11" s="152" t="s">
        <v>1228</v>
      </c>
    </row>
    <row r="12" spans="1:20" ht="15.75">
      <c r="C12" s="446"/>
      <c r="D12" s="447">
        <v>2</v>
      </c>
      <c r="E12" s="448">
        <v>3</v>
      </c>
      <c r="F12" s="449">
        <v>4</v>
      </c>
      <c r="G12" s="448">
        <v>5</v>
      </c>
      <c r="H12" s="449">
        <v>6</v>
      </c>
      <c r="I12" s="448">
        <v>7</v>
      </c>
      <c r="J12" s="449">
        <v>8</v>
      </c>
      <c r="K12" s="448">
        <v>9</v>
      </c>
      <c r="L12" s="450">
        <v>10</v>
      </c>
    </row>
    <row r="13" spans="1:20" ht="15.75" hidden="1">
      <c r="C13" s="95"/>
      <c r="D13" s="94"/>
      <c r="E13" s="90"/>
      <c r="F13" s="427"/>
      <c r="G13" s="90"/>
      <c r="H13" s="427"/>
      <c r="I13" s="90"/>
      <c r="J13" s="427"/>
      <c r="K13" s="90"/>
      <c r="L13" s="427"/>
    </row>
    <row r="14" spans="1:20" ht="15.75" hidden="1">
      <c r="C14" s="451"/>
      <c r="D14" s="94"/>
      <c r="E14" s="93"/>
      <c r="F14" s="452"/>
      <c r="G14" s="453"/>
      <c r="H14" s="452"/>
      <c r="I14" s="454"/>
      <c r="J14" s="452"/>
      <c r="K14" s="454"/>
      <c r="L14" s="455"/>
      <c r="M14" s="456"/>
      <c r="N14" s="82"/>
      <c r="O14" s="82"/>
      <c r="P14" s="82"/>
      <c r="Q14" s="82"/>
      <c r="R14" s="82"/>
      <c r="S14" s="82"/>
      <c r="T14" s="82"/>
    </row>
    <row r="15" spans="1:20" ht="15.75">
      <c r="C15" s="451">
        <v>1</v>
      </c>
      <c r="D15" s="457" t="s">
        <v>2003</v>
      </c>
      <c r="E15" s="93"/>
      <c r="F15" s="439"/>
      <c r="G15" s="306"/>
      <c r="H15" s="177"/>
      <c r="I15" s="177"/>
      <c r="J15" s="177"/>
      <c r="K15" s="177"/>
      <c r="L15" s="176"/>
      <c r="M15" s="458"/>
      <c r="N15" s="82"/>
      <c r="O15" s="82"/>
      <c r="P15" s="459"/>
      <c r="Q15" s="82"/>
      <c r="R15" s="82"/>
      <c r="S15" s="82"/>
      <c r="T15" s="82"/>
    </row>
    <row r="16" spans="1:20" ht="15.75">
      <c r="C16" s="451">
        <v>1.1000000000000001</v>
      </c>
      <c r="D16" s="457" t="s">
        <v>544</v>
      </c>
      <c r="E16" s="93"/>
      <c r="F16" s="440"/>
      <c r="G16" s="460"/>
      <c r="H16" s="125"/>
      <c r="I16" s="125"/>
      <c r="J16" s="125"/>
      <c r="K16" s="125"/>
      <c r="L16" s="441"/>
      <c r="M16" s="458"/>
      <c r="N16" s="82"/>
      <c r="O16" s="82"/>
      <c r="P16" s="82"/>
      <c r="Q16" s="82"/>
      <c r="R16" s="82"/>
      <c r="S16" s="82"/>
      <c r="T16" s="82"/>
    </row>
    <row r="17" spans="2:20" ht="30">
      <c r="C17" s="309" t="s">
        <v>1778</v>
      </c>
      <c r="D17" s="109" t="s">
        <v>545</v>
      </c>
      <c r="E17" s="93"/>
      <c r="F17" s="442"/>
      <c r="G17" s="461"/>
      <c r="H17" s="175"/>
      <c r="I17" s="175"/>
      <c r="J17" s="175"/>
      <c r="K17" s="175"/>
      <c r="L17" s="174"/>
      <c r="M17" s="458"/>
      <c r="N17" s="82"/>
      <c r="O17" s="82"/>
      <c r="P17" s="82"/>
      <c r="Q17" s="82"/>
      <c r="R17" s="82"/>
      <c r="S17" s="82"/>
      <c r="T17" s="82"/>
    </row>
    <row r="18" spans="2:20" ht="15.75">
      <c r="B18" s="32" t="s">
        <v>1869</v>
      </c>
      <c r="C18" s="297"/>
      <c r="D18" s="109"/>
      <c r="E18" s="93" t="s">
        <v>1993</v>
      </c>
      <c r="F18" s="462">
        <f t="shared" ref="F18:F24" si="0">100/100</f>
        <v>1</v>
      </c>
      <c r="G18" s="273"/>
      <c r="H18" s="269">
        <f t="shared" ref="H18:H24" si="1">F18*G18</f>
        <v>0</v>
      </c>
      <c r="I18" s="273"/>
      <c r="J18" s="392">
        <f>MAX((H18-I18),0)</f>
        <v>0</v>
      </c>
      <c r="K18" s="462">
        <v>2</v>
      </c>
      <c r="L18" s="269">
        <f t="shared" ref="L18:L24" si="2">J18*K18</f>
        <v>0</v>
      </c>
      <c r="M18" s="458"/>
      <c r="N18" s="459"/>
      <c r="O18" s="82"/>
      <c r="P18" s="82"/>
      <c r="Q18" s="82"/>
      <c r="R18" s="82"/>
      <c r="S18" s="82"/>
      <c r="T18" s="82"/>
    </row>
    <row r="19" spans="2:20" ht="15.75">
      <c r="B19" s="32" t="s">
        <v>1870</v>
      </c>
      <c r="C19" s="297"/>
      <c r="D19" s="463"/>
      <c r="E19" s="89" t="s">
        <v>2135</v>
      </c>
      <c r="F19" s="464">
        <f t="shared" si="0"/>
        <v>1</v>
      </c>
      <c r="G19" s="162"/>
      <c r="H19" s="266">
        <f t="shared" si="1"/>
        <v>0</v>
      </c>
      <c r="I19" s="162"/>
      <c r="J19" s="392">
        <f t="shared" ref="J19:J24" si="3">MAX((H19-I19),0)</f>
        <v>0</v>
      </c>
      <c r="K19" s="464">
        <v>2</v>
      </c>
      <c r="L19" s="266">
        <f t="shared" si="2"/>
        <v>0</v>
      </c>
      <c r="M19" s="458"/>
      <c r="N19" s="459"/>
      <c r="O19" s="82"/>
      <c r="P19" s="82"/>
      <c r="Q19" s="82"/>
      <c r="R19" s="82"/>
      <c r="S19" s="82"/>
      <c r="T19" s="82"/>
    </row>
    <row r="20" spans="2:20" ht="15.75">
      <c r="B20" s="32" t="s">
        <v>1871</v>
      </c>
      <c r="C20" s="297"/>
      <c r="D20" s="109"/>
      <c r="E20" s="93" t="s">
        <v>1600</v>
      </c>
      <c r="F20" s="464">
        <f t="shared" si="0"/>
        <v>1</v>
      </c>
      <c r="G20" s="162"/>
      <c r="H20" s="266">
        <f t="shared" si="1"/>
        <v>0</v>
      </c>
      <c r="I20" s="162"/>
      <c r="J20" s="392">
        <f t="shared" si="3"/>
        <v>0</v>
      </c>
      <c r="K20" s="464">
        <v>2</v>
      </c>
      <c r="L20" s="266">
        <f t="shared" si="2"/>
        <v>0</v>
      </c>
      <c r="M20" s="458"/>
      <c r="N20" s="459"/>
      <c r="O20" s="82"/>
      <c r="P20" s="82"/>
      <c r="Q20" s="82"/>
      <c r="R20" s="82"/>
      <c r="S20" s="82"/>
      <c r="T20" s="82"/>
    </row>
    <row r="21" spans="2:20" ht="15.75">
      <c r="B21" s="32" t="s">
        <v>1723</v>
      </c>
      <c r="C21" s="297"/>
      <c r="D21" s="463"/>
      <c r="E21" s="89" t="s">
        <v>1601</v>
      </c>
      <c r="F21" s="464">
        <f t="shared" si="0"/>
        <v>1</v>
      </c>
      <c r="G21" s="162"/>
      <c r="H21" s="266">
        <f t="shared" si="1"/>
        <v>0</v>
      </c>
      <c r="I21" s="162"/>
      <c r="J21" s="392">
        <f t="shared" si="3"/>
        <v>0</v>
      </c>
      <c r="K21" s="464">
        <v>4</v>
      </c>
      <c r="L21" s="266">
        <f t="shared" si="2"/>
        <v>0</v>
      </c>
      <c r="M21" s="458"/>
      <c r="N21" s="459"/>
      <c r="O21" s="82"/>
      <c r="P21" s="82"/>
      <c r="Q21" s="82"/>
      <c r="R21" s="82"/>
      <c r="S21" s="82"/>
      <c r="T21" s="82"/>
    </row>
    <row r="22" spans="2:20" ht="15.75">
      <c r="B22" s="32" t="s">
        <v>456</v>
      </c>
      <c r="C22" s="465"/>
      <c r="D22" s="466"/>
      <c r="E22" s="467" t="s">
        <v>1991</v>
      </c>
      <c r="F22" s="464">
        <f t="shared" si="0"/>
        <v>1</v>
      </c>
      <c r="G22" s="162"/>
      <c r="H22" s="266">
        <f t="shared" si="1"/>
        <v>0</v>
      </c>
      <c r="I22" s="162"/>
      <c r="J22" s="392">
        <f t="shared" si="3"/>
        <v>0</v>
      </c>
      <c r="K22" s="464">
        <v>12.5</v>
      </c>
      <c r="L22" s="266">
        <f t="shared" si="2"/>
        <v>0</v>
      </c>
      <c r="M22" s="458"/>
      <c r="N22" s="459"/>
      <c r="O22" s="82"/>
      <c r="P22" s="82"/>
      <c r="Q22" s="82"/>
      <c r="R22" s="82"/>
      <c r="S22" s="82"/>
      <c r="T22" s="82"/>
    </row>
    <row r="23" spans="2:20" ht="15.75">
      <c r="B23" s="32" t="s">
        <v>457</v>
      </c>
      <c r="C23" s="465"/>
      <c r="D23" s="466"/>
      <c r="E23" s="467" t="s">
        <v>435</v>
      </c>
      <c r="F23" s="464">
        <f t="shared" si="0"/>
        <v>1</v>
      </c>
      <c r="G23" s="162"/>
      <c r="H23" s="266">
        <f t="shared" si="1"/>
        <v>0</v>
      </c>
      <c r="I23" s="162"/>
      <c r="J23" s="392">
        <f t="shared" si="3"/>
        <v>0</v>
      </c>
      <c r="K23" s="464">
        <v>12.5</v>
      </c>
      <c r="L23" s="266">
        <f t="shared" si="2"/>
        <v>0</v>
      </c>
      <c r="M23" s="458"/>
      <c r="N23" s="459"/>
      <c r="O23" s="82"/>
      <c r="P23" s="82"/>
      <c r="Q23" s="82"/>
      <c r="R23" s="82"/>
      <c r="S23" s="82"/>
      <c r="T23" s="82"/>
    </row>
    <row r="24" spans="2:20" ht="15.75">
      <c r="B24" s="32" t="s">
        <v>458</v>
      </c>
      <c r="C24" s="465"/>
      <c r="D24" s="466"/>
      <c r="E24" s="467" t="s">
        <v>436</v>
      </c>
      <c r="F24" s="464">
        <f t="shared" si="0"/>
        <v>1</v>
      </c>
      <c r="G24" s="162"/>
      <c r="H24" s="266">
        <f t="shared" si="1"/>
        <v>0</v>
      </c>
      <c r="I24" s="162"/>
      <c r="J24" s="392">
        <f t="shared" si="3"/>
        <v>0</v>
      </c>
      <c r="K24" s="464">
        <v>12.5</v>
      </c>
      <c r="L24" s="266">
        <f t="shared" si="2"/>
        <v>0</v>
      </c>
      <c r="M24" s="458"/>
      <c r="N24" s="459"/>
      <c r="O24" s="82"/>
      <c r="P24" s="82"/>
      <c r="Q24" s="82"/>
      <c r="R24" s="82"/>
      <c r="S24" s="82"/>
      <c r="T24" s="82"/>
    </row>
    <row r="25" spans="2:20" ht="15.75">
      <c r="B25" s="32" t="s">
        <v>1697</v>
      </c>
      <c r="C25" s="333"/>
      <c r="D25" s="468" t="s">
        <v>1884</v>
      </c>
      <c r="E25" s="89"/>
      <c r="F25" s="469"/>
      <c r="G25" s="268">
        <f>SUM(G18:G24)</f>
        <v>0</v>
      </c>
      <c r="H25" s="268">
        <f>SUM(H18:H24)</f>
        <v>0</v>
      </c>
      <c r="I25" s="268">
        <f>SUM(I18:I24)</f>
        <v>0</v>
      </c>
      <c r="J25" s="266">
        <f>SUM(J18:J24)</f>
        <v>0</v>
      </c>
      <c r="K25" s="330"/>
      <c r="L25" s="268">
        <f>SUM(L18:L24)</f>
        <v>0</v>
      </c>
      <c r="M25" s="458"/>
      <c r="N25" s="82"/>
      <c r="O25" s="82"/>
      <c r="P25" s="82"/>
      <c r="Q25" s="82"/>
      <c r="R25" s="82"/>
      <c r="S25" s="82"/>
      <c r="T25" s="82"/>
    </row>
    <row r="26" spans="2:20" ht="15.75">
      <c r="C26" s="309"/>
      <c r="D26" s="109"/>
      <c r="E26" s="93"/>
      <c r="F26" s="439"/>
      <c r="G26" s="306"/>
      <c r="H26" s="177"/>
      <c r="I26" s="177"/>
      <c r="J26" s="306"/>
      <c r="K26" s="177"/>
      <c r="L26" s="176"/>
      <c r="M26" s="458"/>
      <c r="N26" s="82"/>
      <c r="O26" s="82"/>
      <c r="P26" s="82"/>
      <c r="Q26" s="82"/>
      <c r="R26" s="82"/>
      <c r="S26" s="82"/>
      <c r="T26" s="82"/>
    </row>
    <row r="27" spans="2:20" ht="30">
      <c r="C27" s="297" t="s">
        <v>1958</v>
      </c>
      <c r="D27" s="109" t="s">
        <v>546</v>
      </c>
      <c r="E27" s="93"/>
      <c r="F27" s="442"/>
      <c r="G27" s="461"/>
      <c r="H27" s="175"/>
      <c r="I27" s="175"/>
      <c r="J27" s="461"/>
      <c r="K27" s="175"/>
      <c r="L27" s="174"/>
      <c r="M27" s="458"/>
      <c r="N27" s="82"/>
      <c r="O27" s="82"/>
      <c r="P27" s="82"/>
      <c r="Q27" s="82"/>
      <c r="R27" s="82"/>
      <c r="S27" s="82"/>
      <c r="T27" s="82"/>
    </row>
    <row r="28" spans="2:20" ht="15.75">
      <c r="B28" s="32" t="s">
        <v>2017</v>
      </c>
      <c r="C28" s="297"/>
      <c r="D28" s="109"/>
      <c r="E28" s="93" t="s">
        <v>1993</v>
      </c>
      <c r="F28" s="462">
        <f t="shared" ref="F28:F34" si="4">100/100</f>
        <v>1</v>
      </c>
      <c r="G28" s="273"/>
      <c r="H28" s="269">
        <f t="shared" ref="H28:H34" si="5">F28*G28</f>
        <v>0</v>
      </c>
      <c r="I28" s="273"/>
      <c r="J28" s="392">
        <f t="shared" ref="J28:J34" si="6">MAX((H28-I28),0)</f>
        <v>0</v>
      </c>
      <c r="K28" s="462">
        <v>0.4</v>
      </c>
      <c r="L28" s="269">
        <f t="shared" ref="L28:L34" si="7">J28*K28</f>
        <v>0</v>
      </c>
      <c r="M28" s="458"/>
      <c r="N28" s="459"/>
      <c r="O28" s="82"/>
      <c r="P28" s="82"/>
      <c r="Q28" s="82"/>
      <c r="R28" s="82"/>
      <c r="S28" s="82"/>
      <c r="T28" s="82"/>
    </row>
    <row r="29" spans="2:20" ht="15.75">
      <c r="B29" s="32" t="s">
        <v>2018</v>
      </c>
      <c r="C29" s="297"/>
      <c r="D29" s="463"/>
      <c r="E29" s="89" t="s">
        <v>2135</v>
      </c>
      <c r="F29" s="464">
        <f t="shared" si="4"/>
        <v>1</v>
      </c>
      <c r="G29" s="162"/>
      <c r="H29" s="266">
        <f t="shared" si="5"/>
        <v>0</v>
      </c>
      <c r="I29" s="162"/>
      <c r="J29" s="392">
        <f t="shared" si="6"/>
        <v>0</v>
      </c>
      <c r="K29" s="464">
        <v>0.6</v>
      </c>
      <c r="L29" s="266">
        <f t="shared" si="7"/>
        <v>0</v>
      </c>
      <c r="M29" s="458"/>
      <c r="N29" s="459"/>
      <c r="O29" s="82"/>
      <c r="P29" s="82"/>
      <c r="Q29" s="82"/>
      <c r="R29" s="82"/>
      <c r="S29" s="82"/>
      <c r="T29" s="82"/>
    </row>
    <row r="30" spans="2:20" ht="15.75">
      <c r="B30" s="32" t="s">
        <v>1497</v>
      </c>
      <c r="C30" s="297"/>
      <c r="D30" s="109"/>
      <c r="E30" s="93" t="s">
        <v>1600</v>
      </c>
      <c r="F30" s="464">
        <f t="shared" si="4"/>
        <v>1</v>
      </c>
      <c r="G30" s="162"/>
      <c r="H30" s="266">
        <f t="shared" si="5"/>
        <v>0</v>
      </c>
      <c r="I30" s="162"/>
      <c r="J30" s="392">
        <f t="shared" si="6"/>
        <v>0</v>
      </c>
      <c r="K30" s="464">
        <v>1</v>
      </c>
      <c r="L30" s="266">
        <f t="shared" si="7"/>
        <v>0</v>
      </c>
      <c r="M30" s="458"/>
      <c r="N30" s="459"/>
      <c r="O30" s="82"/>
      <c r="P30" s="82"/>
      <c r="Q30" s="82"/>
      <c r="R30" s="82"/>
      <c r="S30" s="82"/>
      <c r="T30" s="82"/>
    </row>
    <row r="31" spans="2:20" ht="15.75">
      <c r="B31" s="32" t="s">
        <v>1498</v>
      </c>
      <c r="C31" s="297"/>
      <c r="D31" s="463"/>
      <c r="E31" s="89" t="s">
        <v>1601</v>
      </c>
      <c r="F31" s="464">
        <f t="shared" si="4"/>
        <v>1</v>
      </c>
      <c r="G31" s="162"/>
      <c r="H31" s="266">
        <f t="shared" si="5"/>
        <v>0</v>
      </c>
      <c r="I31" s="162"/>
      <c r="J31" s="392">
        <f t="shared" si="6"/>
        <v>0</v>
      </c>
      <c r="K31" s="464">
        <v>2</v>
      </c>
      <c r="L31" s="266">
        <f t="shared" si="7"/>
        <v>0</v>
      </c>
      <c r="M31" s="458"/>
      <c r="N31" s="459"/>
      <c r="O31" s="82"/>
      <c r="P31" s="82"/>
      <c r="Q31" s="82"/>
      <c r="R31" s="82"/>
      <c r="S31" s="82"/>
      <c r="T31" s="82"/>
    </row>
    <row r="32" spans="2:20" ht="15.75">
      <c r="B32" s="32" t="s">
        <v>459</v>
      </c>
      <c r="C32" s="465"/>
      <c r="D32" s="466"/>
      <c r="E32" s="467" t="s">
        <v>1991</v>
      </c>
      <c r="F32" s="464">
        <f t="shared" si="4"/>
        <v>1</v>
      </c>
      <c r="G32" s="162"/>
      <c r="H32" s="266">
        <f t="shared" si="5"/>
        <v>0</v>
      </c>
      <c r="I32" s="162"/>
      <c r="J32" s="392">
        <f t="shared" si="6"/>
        <v>0</v>
      </c>
      <c r="K32" s="464">
        <v>12.5</v>
      </c>
      <c r="L32" s="266">
        <f t="shared" si="7"/>
        <v>0</v>
      </c>
      <c r="M32" s="458"/>
      <c r="N32" s="459"/>
      <c r="O32" s="82"/>
      <c r="P32" s="82"/>
      <c r="Q32" s="82"/>
      <c r="R32" s="82"/>
      <c r="S32" s="82"/>
      <c r="T32" s="82"/>
    </row>
    <row r="33" spans="2:20" ht="15.75">
      <c r="B33" s="32" t="s">
        <v>460</v>
      </c>
      <c r="C33" s="465"/>
      <c r="D33" s="466"/>
      <c r="E33" s="467" t="s">
        <v>435</v>
      </c>
      <c r="F33" s="464">
        <f t="shared" si="4"/>
        <v>1</v>
      </c>
      <c r="G33" s="162"/>
      <c r="H33" s="266">
        <f t="shared" si="5"/>
        <v>0</v>
      </c>
      <c r="I33" s="162"/>
      <c r="J33" s="392">
        <f t="shared" si="6"/>
        <v>0</v>
      </c>
      <c r="K33" s="464">
        <v>12.5</v>
      </c>
      <c r="L33" s="266">
        <f t="shared" si="7"/>
        <v>0</v>
      </c>
      <c r="M33" s="458"/>
      <c r="N33" s="459"/>
      <c r="O33" s="82"/>
      <c r="P33" s="82"/>
      <c r="Q33" s="82"/>
      <c r="R33" s="82"/>
      <c r="S33" s="82"/>
      <c r="T33" s="82"/>
    </row>
    <row r="34" spans="2:20" ht="15.75">
      <c r="B34" s="32" t="s">
        <v>461</v>
      </c>
      <c r="C34" s="465"/>
      <c r="D34" s="466"/>
      <c r="E34" s="467" t="s">
        <v>436</v>
      </c>
      <c r="F34" s="464">
        <f t="shared" si="4"/>
        <v>1</v>
      </c>
      <c r="G34" s="162"/>
      <c r="H34" s="266">
        <f t="shared" si="5"/>
        <v>0</v>
      </c>
      <c r="I34" s="162"/>
      <c r="J34" s="392">
        <f t="shared" si="6"/>
        <v>0</v>
      </c>
      <c r="K34" s="464">
        <v>12.5</v>
      </c>
      <c r="L34" s="266">
        <f t="shared" si="7"/>
        <v>0</v>
      </c>
      <c r="M34" s="458"/>
      <c r="N34" s="459"/>
      <c r="O34" s="82"/>
      <c r="P34" s="82"/>
      <c r="Q34" s="82"/>
      <c r="R34" s="82"/>
      <c r="S34" s="82"/>
      <c r="T34" s="82"/>
    </row>
    <row r="35" spans="2:20" ht="15.75">
      <c r="B35" s="32" t="s">
        <v>1499</v>
      </c>
      <c r="C35" s="333"/>
      <c r="D35" s="468" t="s">
        <v>1884</v>
      </c>
      <c r="E35" s="89"/>
      <c r="F35" s="330"/>
      <c r="G35" s="268">
        <f>SUM(G28:G34)</f>
        <v>0</v>
      </c>
      <c r="H35" s="268">
        <f>SUM(H28:H34)</f>
        <v>0</v>
      </c>
      <c r="I35" s="268">
        <f>SUM(I28:I34)</f>
        <v>0</v>
      </c>
      <c r="J35" s="266">
        <f>SUM(J28:J34)</f>
        <v>0</v>
      </c>
      <c r="K35" s="330"/>
      <c r="L35" s="268">
        <f>SUM(L28:L34)</f>
        <v>0</v>
      </c>
      <c r="M35" s="458"/>
      <c r="N35" s="82"/>
      <c r="O35" s="82"/>
      <c r="P35" s="82"/>
      <c r="Q35" s="82"/>
      <c r="R35" s="82"/>
      <c r="S35" s="82"/>
      <c r="T35" s="82"/>
    </row>
    <row r="36" spans="2:20" ht="30">
      <c r="C36" s="309" t="s">
        <v>1959</v>
      </c>
      <c r="D36" s="109" t="s">
        <v>933</v>
      </c>
      <c r="E36" s="93"/>
      <c r="F36" s="371"/>
      <c r="G36" s="470"/>
      <c r="H36" s="288"/>
      <c r="I36" s="288"/>
      <c r="J36" s="470"/>
      <c r="K36" s="288"/>
      <c r="L36" s="372"/>
      <c r="M36" s="458"/>
      <c r="N36" s="82"/>
      <c r="O36" s="82"/>
      <c r="P36" s="82"/>
      <c r="Q36" s="82"/>
      <c r="R36" s="82"/>
      <c r="S36" s="82"/>
      <c r="T36" s="82"/>
    </row>
    <row r="37" spans="2:20" ht="15.75">
      <c r="B37" s="32" t="s">
        <v>581</v>
      </c>
      <c r="C37" s="297"/>
      <c r="D37" s="109"/>
      <c r="E37" s="93" t="s">
        <v>1993</v>
      </c>
      <c r="F37" s="462">
        <f t="shared" ref="F37:F43" si="8">100/100</f>
        <v>1</v>
      </c>
      <c r="G37" s="273"/>
      <c r="H37" s="269">
        <f t="shared" ref="H37:H43" si="9">F37*G37</f>
        <v>0</v>
      </c>
      <c r="I37" s="273"/>
      <c r="J37" s="392">
        <f t="shared" ref="J37:J43" si="10">MAX((H37-I37),0)</f>
        <v>0</v>
      </c>
      <c r="K37" s="462">
        <v>2</v>
      </c>
      <c r="L37" s="269">
        <f t="shared" ref="L37:L43" si="11">J37*K37</f>
        <v>0</v>
      </c>
      <c r="M37" s="458"/>
      <c r="N37" s="459"/>
      <c r="O37" s="82"/>
      <c r="P37" s="82"/>
      <c r="Q37" s="82"/>
      <c r="R37" s="82"/>
      <c r="S37" s="82"/>
      <c r="T37" s="82"/>
    </row>
    <row r="38" spans="2:20" ht="15.75">
      <c r="B38" s="32" t="s">
        <v>793</v>
      </c>
      <c r="C38" s="297"/>
      <c r="D38" s="463"/>
      <c r="E38" s="89" t="s">
        <v>2135</v>
      </c>
      <c r="F38" s="464">
        <f t="shared" si="8"/>
        <v>1</v>
      </c>
      <c r="G38" s="162"/>
      <c r="H38" s="266">
        <f t="shared" si="9"/>
        <v>0</v>
      </c>
      <c r="I38" s="162"/>
      <c r="J38" s="392">
        <f t="shared" si="10"/>
        <v>0</v>
      </c>
      <c r="K38" s="464">
        <v>2</v>
      </c>
      <c r="L38" s="266">
        <f t="shared" si="11"/>
        <v>0</v>
      </c>
      <c r="M38" s="458"/>
      <c r="N38" s="459"/>
      <c r="O38" s="82"/>
      <c r="P38" s="82"/>
      <c r="Q38" s="82"/>
      <c r="R38" s="82"/>
      <c r="S38" s="82"/>
      <c r="T38" s="82"/>
    </row>
    <row r="39" spans="2:20" ht="15.75">
      <c r="B39" s="32" t="s">
        <v>794</v>
      </c>
      <c r="C39" s="297"/>
      <c r="D39" s="109"/>
      <c r="E39" s="93" t="s">
        <v>1600</v>
      </c>
      <c r="F39" s="464">
        <f t="shared" si="8"/>
        <v>1</v>
      </c>
      <c r="G39" s="162"/>
      <c r="H39" s="266">
        <f t="shared" si="9"/>
        <v>0</v>
      </c>
      <c r="I39" s="162"/>
      <c r="J39" s="392">
        <f t="shared" si="10"/>
        <v>0</v>
      </c>
      <c r="K39" s="464">
        <v>2</v>
      </c>
      <c r="L39" s="266">
        <f t="shared" si="11"/>
        <v>0</v>
      </c>
      <c r="M39" s="458"/>
      <c r="N39" s="459"/>
      <c r="O39" s="82"/>
      <c r="P39" s="82"/>
      <c r="Q39" s="82"/>
      <c r="R39" s="82"/>
      <c r="S39" s="82"/>
      <c r="T39" s="82"/>
    </row>
    <row r="40" spans="2:20" ht="15.75">
      <c r="B40" s="32" t="s">
        <v>667</v>
      </c>
      <c r="C40" s="297"/>
      <c r="D40" s="463"/>
      <c r="E40" s="89" t="s">
        <v>1601</v>
      </c>
      <c r="F40" s="464">
        <f t="shared" si="8"/>
        <v>1</v>
      </c>
      <c r="G40" s="162"/>
      <c r="H40" s="266">
        <f t="shared" si="9"/>
        <v>0</v>
      </c>
      <c r="I40" s="162"/>
      <c r="J40" s="392">
        <f t="shared" si="10"/>
        <v>0</v>
      </c>
      <c r="K40" s="464">
        <v>4</v>
      </c>
      <c r="L40" s="266">
        <f t="shared" si="11"/>
        <v>0</v>
      </c>
      <c r="M40" s="458"/>
      <c r="N40" s="459"/>
      <c r="O40" s="82"/>
      <c r="P40" s="82"/>
      <c r="Q40" s="82"/>
      <c r="R40" s="82"/>
      <c r="S40" s="82"/>
      <c r="T40" s="82"/>
    </row>
    <row r="41" spans="2:20" ht="15.75">
      <c r="B41" s="32" t="s">
        <v>462</v>
      </c>
      <c r="C41" s="465"/>
      <c r="D41" s="466"/>
      <c r="E41" s="467" t="s">
        <v>1991</v>
      </c>
      <c r="F41" s="464">
        <f t="shared" si="8"/>
        <v>1</v>
      </c>
      <c r="G41" s="162"/>
      <c r="H41" s="266">
        <f t="shared" si="9"/>
        <v>0</v>
      </c>
      <c r="I41" s="162"/>
      <c r="J41" s="392">
        <f t="shared" si="10"/>
        <v>0</v>
      </c>
      <c r="K41" s="464">
        <v>12.5</v>
      </c>
      <c r="L41" s="266">
        <f t="shared" si="11"/>
        <v>0</v>
      </c>
      <c r="M41" s="458"/>
      <c r="N41" s="459"/>
      <c r="O41" s="82"/>
      <c r="P41" s="82"/>
      <c r="Q41" s="82"/>
      <c r="R41" s="82"/>
      <c r="S41" s="82"/>
      <c r="T41" s="82"/>
    </row>
    <row r="42" spans="2:20" ht="15.75">
      <c r="B42" s="32" t="s">
        <v>255</v>
      </c>
      <c r="C42" s="465"/>
      <c r="D42" s="466"/>
      <c r="E42" s="467" t="s">
        <v>435</v>
      </c>
      <c r="F42" s="464">
        <f t="shared" si="8"/>
        <v>1</v>
      </c>
      <c r="G42" s="162"/>
      <c r="H42" s="266">
        <f t="shared" si="9"/>
        <v>0</v>
      </c>
      <c r="I42" s="162"/>
      <c r="J42" s="392">
        <f t="shared" si="10"/>
        <v>0</v>
      </c>
      <c r="K42" s="464">
        <v>12.5</v>
      </c>
      <c r="L42" s="266">
        <f t="shared" si="11"/>
        <v>0</v>
      </c>
      <c r="M42" s="458"/>
      <c r="N42" s="459"/>
      <c r="O42" s="82"/>
      <c r="P42" s="82"/>
      <c r="Q42" s="82"/>
      <c r="R42" s="82"/>
      <c r="S42" s="82"/>
      <c r="T42" s="82"/>
    </row>
    <row r="43" spans="2:20" ht="15.75">
      <c r="B43" s="32" t="s">
        <v>256</v>
      </c>
      <c r="C43" s="465"/>
      <c r="D43" s="466"/>
      <c r="E43" s="467" t="s">
        <v>436</v>
      </c>
      <c r="F43" s="464">
        <f t="shared" si="8"/>
        <v>1</v>
      </c>
      <c r="G43" s="162"/>
      <c r="H43" s="266">
        <f t="shared" si="9"/>
        <v>0</v>
      </c>
      <c r="I43" s="162"/>
      <c r="J43" s="392">
        <f t="shared" si="10"/>
        <v>0</v>
      </c>
      <c r="K43" s="464">
        <v>12.5</v>
      </c>
      <c r="L43" s="266">
        <f t="shared" si="11"/>
        <v>0</v>
      </c>
      <c r="M43" s="458"/>
      <c r="N43" s="459"/>
      <c r="O43" s="82"/>
      <c r="P43" s="82"/>
      <c r="Q43" s="82"/>
      <c r="R43" s="82"/>
      <c r="S43" s="82"/>
      <c r="T43" s="82"/>
    </row>
    <row r="44" spans="2:20" ht="15.75">
      <c r="B44" s="32" t="s">
        <v>668</v>
      </c>
      <c r="C44" s="333"/>
      <c r="D44" s="468" t="s">
        <v>1884</v>
      </c>
      <c r="E44" s="89"/>
      <c r="F44" s="330"/>
      <c r="G44" s="268">
        <f>SUM(G37:G43)</f>
        <v>0</v>
      </c>
      <c r="H44" s="268">
        <f>SUM(H37:H43)</f>
        <v>0</v>
      </c>
      <c r="I44" s="268">
        <f>SUM(I37:I43)</f>
        <v>0</v>
      </c>
      <c r="J44" s="266">
        <f>SUM(J37:J43)</f>
        <v>0</v>
      </c>
      <c r="K44" s="330"/>
      <c r="L44" s="268">
        <f>SUM(L37:L43)</f>
        <v>0</v>
      </c>
      <c r="M44" s="458"/>
      <c r="N44" s="82"/>
      <c r="O44" s="82"/>
      <c r="P44" s="82"/>
      <c r="Q44" s="82"/>
      <c r="R44" s="82"/>
      <c r="S44" s="82"/>
      <c r="T44" s="82"/>
    </row>
    <row r="45" spans="2:20" ht="15.75">
      <c r="C45" s="309"/>
      <c r="D45" s="109"/>
      <c r="E45" s="93"/>
      <c r="F45" s="439"/>
      <c r="G45" s="306"/>
      <c r="H45" s="177"/>
      <c r="I45" s="177"/>
      <c r="J45" s="306"/>
      <c r="K45" s="177"/>
      <c r="L45" s="176"/>
      <c r="M45" s="458"/>
      <c r="N45" s="82"/>
      <c r="O45" s="82"/>
      <c r="P45" s="82"/>
      <c r="Q45" s="82"/>
      <c r="R45" s="82"/>
      <c r="S45" s="82"/>
      <c r="T45" s="82"/>
    </row>
    <row r="46" spans="2:20" ht="30">
      <c r="C46" s="297" t="s">
        <v>1976</v>
      </c>
      <c r="D46" s="109" t="s">
        <v>932</v>
      </c>
      <c r="E46" s="93"/>
      <c r="F46" s="442"/>
      <c r="G46" s="461"/>
      <c r="H46" s="175"/>
      <c r="I46" s="175"/>
      <c r="J46" s="461"/>
      <c r="K46" s="175"/>
      <c r="L46" s="174"/>
      <c r="M46" s="458"/>
      <c r="N46" s="82"/>
      <c r="O46" s="82"/>
      <c r="P46" s="82"/>
      <c r="Q46" s="82"/>
      <c r="R46" s="82"/>
      <c r="S46" s="82"/>
      <c r="T46" s="82"/>
    </row>
    <row r="47" spans="2:20" ht="15.75">
      <c r="B47" s="32" t="s">
        <v>669</v>
      </c>
      <c r="C47" s="297"/>
      <c r="D47" s="463"/>
      <c r="E47" s="89" t="s">
        <v>1993</v>
      </c>
      <c r="F47" s="462">
        <f t="shared" ref="F47:F53" si="12">100/100</f>
        <v>1</v>
      </c>
      <c r="G47" s="273"/>
      <c r="H47" s="269">
        <f t="shared" ref="H47:H53" si="13">F47*G47</f>
        <v>0</v>
      </c>
      <c r="I47" s="273"/>
      <c r="J47" s="392">
        <f t="shared" ref="J47:J53" si="14">MAX((H47-I47),0)</f>
        <v>0</v>
      </c>
      <c r="K47" s="462">
        <v>0.4</v>
      </c>
      <c r="L47" s="269">
        <f t="shared" ref="L47:L53" si="15">J47*K47</f>
        <v>0</v>
      </c>
      <c r="M47" s="458"/>
      <c r="N47" s="459"/>
      <c r="O47" s="82"/>
      <c r="P47" s="82"/>
      <c r="Q47" s="82"/>
      <c r="R47" s="82"/>
      <c r="S47" s="82"/>
      <c r="T47" s="82"/>
    </row>
    <row r="48" spans="2:20" ht="15.75">
      <c r="B48" s="32" t="s">
        <v>997</v>
      </c>
      <c r="C48" s="297"/>
      <c r="D48" s="109"/>
      <c r="E48" s="93" t="s">
        <v>2135</v>
      </c>
      <c r="F48" s="464">
        <f t="shared" si="12"/>
        <v>1</v>
      </c>
      <c r="G48" s="162"/>
      <c r="H48" s="266">
        <f t="shared" si="13"/>
        <v>0</v>
      </c>
      <c r="I48" s="162"/>
      <c r="J48" s="392">
        <f t="shared" si="14"/>
        <v>0</v>
      </c>
      <c r="K48" s="464">
        <v>0.6</v>
      </c>
      <c r="L48" s="266">
        <f t="shared" si="15"/>
        <v>0</v>
      </c>
      <c r="M48" s="458"/>
      <c r="N48" s="459"/>
      <c r="O48" s="82"/>
      <c r="P48" s="82"/>
      <c r="Q48" s="82"/>
      <c r="R48" s="82"/>
      <c r="S48" s="82"/>
      <c r="T48" s="82"/>
    </row>
    <row r="49" spans="2:20" ht="15.75">
      <c r="B49" s="32" t="s">
        <v>998</v>
      </c>
      <c r="C49" s="297"/>
      <c r="D49" s="463"/>
      <c r="E49" s="89" t="s">
        <v>1600</v>
      </c>
      <c r="F49" s="464">
        <f t="shared" si="12"/>
        <v>1</v>
      </c>
      <c r="G49" s="162"/>
      <c r="H49" s="266">
        <f t="shared" si="13"/>
        <v>0</v>
      </c>
      <c r="I49" s="162"/>
      <c r="J49" s="392">
        <f t="shared" si="14"/>
        <v>0</v>
      </c>
      <c r="K49" s="464">
        <v>1</v>
      </c>
      <c r="L49" s="266">
        <f t="shared" si="15"/>
        <v>0</v>
      </c>
      <c r="M49" s="458"/>
      <c r="N49" s="459"/>
      <c r="O49" s="82"/>
      <c r="P49" s="82"/>
      <c r="Q49" s="82"/>
      <c r="R49" s="82"/>
      <c r="S49" s="82"/>
      <c r="T49" s="82"/>
    </row>
    <row r="50" spans="2:20" ht="15.75">
      <c r="B50" s="32" t="s">
        <v>999</v>
      </c>
      <c r="C50" s="297"/>
      <c r="D50" s="109"/>
      <c r="E50" s="93" t="s">
        <v>1601</v>
      </c>
      <c r="F50" s="464">
        <f t="shared" si="12"/>
        <v>1</v>
      </c>
      <c r="G50" s="162"/>
      <c r="H50" s="266">
        <f t="shared" si="13"/>
        <v>0</v>
      </c>
      <c r="I50" s="162"/>
      <c r="J50" s="392">
        <f t="shared" si="14"/>
        <v>0</v>
      </c>
      <c r="K50" s="464">
        <v>2</v>
      </c>
      <c r="L50" s="266">
        <f t="shared" si="15"/>
        <v>0</v>
      </c>
      <c r="M50" s="458"/>
      <c r="N50" s="459"/>
      <c r="O50" s="82"/>
      <c r="P50" s="82"/>
      <c r="Q50" s="82"/>
      <c r="R50" s="82"/>
      <c r="S50" s="82"/>
      <c r="T50" s="82"/>
    </row>
    <row r="51" spans="2:20" ht="15.75">
      <c r="B51" s="32" t="s">
        <v>257</v>
      </c>
      <c r="C51" s="465"/>
      <c r="D51" s="466"/>
      <c r="E51" s="467" t="s">
        <v>1991</v>
      </c>
      <c r="F51" s="464">
        <f t="shared" si="12"/>
        <v>1</v>
      </c>
      <c r="G51" s="162"/>
      <c r="H51" s="266">
        <f t="shared" si="13"/>
        <v>0</v>
      </c>
      <c r="I51" s="162"/>
      <c r="J51" s="392">
        <f t="shared" si="14"/>
        <v>0</v>
      </c>
      <c r="K51" s="464">
        <v>12.5</v>
      </c>
      <c r="L51" s="266">
        <f t="shared" si="15"/>
        <v>0</v>
      </c>
      <c r="M51" s="458"/>
      <c r="N51" s="459"/>
      <c r="O51" s="82"/>
      <c r="P51" s="82"/>
      <c r="Q51" s="82"/>
      <c r="R51" s="82"/>
      <c r="S51" s="82"/>
      <c r="T51" s="82"/>
    </row>
    <row r="52" spans="2:20" ht="15.75">
      <c r="B52" s="32" t="s">
        <v>258</v>
      </c>
      <c r="C52" s="465"/>
      <c r="D52" s="466"/>
      <c r="E52" s="467" t="s">
        <v>435</v>
      </c>
      <c r="F52" s="464">
        <f t="shared" si="12"/>
        <v>1</v>
      </c>
      <c r="G52" s="162"/>
      <c r="H52" s="266">
        <f t="shared" si="13"/>
        <v>0</v>
      </c>
      <c r="I52" s="162"/>
      <c r="J52" s="392">
        <f t="shared" si="14"/>
        <v>0</v>
      </c>
      <c r="K52" s="464">
        <v>12.5</v>
      </c>
      <c r="L52" s="266">
        <f t="shared" si="15"/>
        <v>0</v>
      </c>
      <c r="M52" s="458"/>
      <c r="N52" s="459"/>
      <c r="O52" s="82"/>
      <c r="P52" s="82"/>
      <c r="Q52" s="82"/>
      <c r="R52" s="82"/>
      <c r="S52" s="82"/>
      <c r="T52" s="82"/>
    </row>
    <row r="53" spans="2:20" ht="15.75">
      <c r="B53" s="32" t="s">
        <v>259</v>
      </c>
      <c r="C53" s="465"/>
      <c r="D53" s="466"/>
      <c r="E53" s="467" t="s">
        <v>436</v>
      </c>
      <c r="F53" s="464">
        <f t="shared" si="12"/>
        <v>1</v>
      </c>
      <c r="G53" s="162"/>
      <c r="H53" s="266">
        <f t="shared" si="13"/>
        <v>0</v>
      </c>
      <c r="I53" s="162"/>
      <c r="J53" s="392">
        <f t="shared" si="14"/>
        <v>0</v>
      </c>
      <c r="K53" s="464">
        <v>12.5</v>
      </c>
      <c r="L53" s="266">
        <f t="shared" si="15"/>
        <v>0</v>
      </c>
      <c r="M53" s="458"/>
      <c r="N53" s="459"/>
      <c r="O53" s="82"/>
      <c r="P53" s="82"/>
      <c r="Q53" s="82"/>
      <c r="R53" s="82"/>
      <c r="S53" s="82"/>
      <c r="T53" s="82"/>
    </row>
    <row r="54" spans="2:20" ht="15.75">
      <c r="B54" s="32" t="s">
        <v>331</v>
      </c>
      <c r="C54" s="333"/>
      <c r="D54" s="468" t="s">
        <v>1884</v>
      </c>
      <c r="E54" s="89"/>
      <c r="F54" s="330"/>
      <c r="G54" s="268">
        <f>SUM(G47:G53)</f>
        <v>0</v>
      </c>
      <c r="H54" s="268">
        <f>SUM(H47:H53)</f>
        <v>0</v>
      </c>
      <c r="I54" s="268">
        <f>SUM(I47:I53)</f>
        <v>0</v>
      </c>
      <c r="J54" s="266">
        <f>SUM(J47:J53)</f>
        <v>0</v>
      </c>
      <c r="K54" s="330"/>
      <c r="L54" s="268">
        <f>SUM(L47:L53)</f>
        <v>0</v>
      </c>
      <c r="M54" s="458"/>
      <c r="N54" s="82"/>
      <c r="O54" s="82"/>
      <c r="P54" s="82"/>
      <c r="Q54" s="82"/>
      <c r="R54" s="82"/>
      <c r="S54" s="82"/>
      <c r="T54" s="82"/>
    </row>
    <row r="55" spans="2:20" ht="15.75">
      <c r="C55" s="451"/>
      <c r="D55" s="94"/>
      <c r="E55" s="93"/>
      <c r="F55" s="439"/>
      <c r="G55" s="306"/>
      <c r="H55" s="177"/>
      <c r="I55" s="177"/>
      <c r="J55" s="306"/>
      <c r="K55" s="177"/>
      <c r="L55" s="176"/>
      <c r="M55" s="458"/>
      <c r="N55" s="82"/>
      <c r="O55" s="82"/>
      <c r="P55" s="82"/>
      <c r="Q55" s="82"/>
      <c r="R55" s="82"/>
      <c r="S55" s="82"/>
      <c r="T55" s="82"/>
    </row>
    <row r="56" spans="2:20" ht="15.75">
      <c r="C56" s="451">
        <v>1.2</v>
      </c>
      <c r="D56" s="457" t="s">
        <v>549</v>
      </c>
      <c r="E56" s="93"/>
      <c r="F56" s="440"/>
      <c r="G56" s="460"/>
      <c r="H56" s="125"/>
      <c r="I56" s="125"/>
      <c r="J56" s="460"/>
      <c r="K56" s="125"/>
      <c r="L56" s="441"/>
      <c r="M56" s="458"/>
      <c r="N56" s="82"/>
      <c r="O56" s="82"/>
      <c r="P56" s="82"/>
      <c r="Q56" s="82"/>
      <c r="R56" s="82"/>
      <c r="S56" s="82"/>
      <c r="T56" s="82"/>
    </row>
    <row r="57" spans="2:20" ht="15.75">
      <c r="C57" s="451"/>
      <c r="D57" s="94"/>
      <c r="E57" s="93"/>
      <c r="F57" s="440"/>
      <c r="G57" s="460"/>
      <c r="H57" s="125"/>
      <c r="I57" s="125"/>
      <c r="J57" s="460"/>
      <c r="K57" s="125"/>
      <c r="L57" s="441"/>
      <c r="M57" s="458"/>
      <c r="N57" s="82"/>
      <c r="O57" s="82"/>
      <c r="P57" s="82"/>
      <c r="Q57" s="82"/>
      <c r="R57" s="82"/>
      <c r="S57" s="82"/>
      <c r="T57" s="82"/>
    </row>
    <row r="58" spans="2:20" ht="15.75">
      <c r="C58" s="451"/>
      <c r="D58" s="94" t="s">
        <v>430</v>
      </c>
      <c r="E58" s="93"/>
      <c r="F58" s="440"/>
      <c r="G58" s="460"/>
      <c r="H58" s="125"/>
      <c r="I58" s="125"/>
      <c r="J58" s="460"/>
      <c r="K58" s="125"/>
      <c r="L58" s="441"/>
      <c r="M58" s="458"/>
      <c r="N58" s="82"/>
      <c r="O58" s="82"/>
      <c r="P58" s="82"/>
      <c r="Q58" s="82"/>
      <c r="R58" s="82"/>
      <c r="S58" s="82"/>
      <c r="T58" s="82"/>
    </row>
    <row r="59" spans="2:20" ht="15.75">
      <c r="C59" s="451"/>
      <c r="D59" s="94"/>
      <c r="E59" s="93"/>
      <c r="F59" s="442"/>
      <c r="G59" s="461"/>
      <c r="H59" s="175"/>
      <c r="I59" s="175"/>
      <c r="J59" s="461"/>
      <c r="K59" s="175"/>
      <c r="L59" s="174"/>
      <c r="M59" s="458"/>
      <c r="N59" s="82"/>
      <c r="O59" s="82"/>
      <c r="P59" s="82"/>
      <c r="Q59" s="82"/>
      <c r="R59" s="82"/>
      <c r="S59" s="82"/>
      <c r="T59" s="82"/>
    </row>
    <row r="60" spans="2:20" ht="15.75">
      <c r="B60" s="32" t="s">
        <v>332</v>
      </c>
      <c r="C60" s="101" t="s">
        <v>2051</v>
      </c>
      <c r="D60" s="102" t="s">
        <v>1886</v>
      </c>
      <c r="E60" s="88"/>
      <c r="F60" s="343">
        <f>50/100</f>
        <v>0.5</v>
      </c>
      <c r="G60" s="162"/>
      <c r="H60" s="266">
        <f>F60*G60</f>
        <v>0</v>
      </c>
      <c r="I60" s="162"/>
      <c r="J60" s="392">
        <f>MAX((H60-I60),0)</f>
        <v>0</v>
      </c>
      <c r="K60" s="263"/>
      <c r="L60" s="266">
        <f>J60*K60</f>
        <v>0</v>
      </c>
      <c r="M60" s="458"/>
      <c r="N60" s="82"/>
      <c r="O60" s="82"/>
      <c r="P60" s="82"/>
      <c r="Q60" s="82"/>
      <c r="R60" s="82"/>
      <c r="S60" s="82"/>
      <c r="T60" s="82"/>
    </row>
    <row r="61" spans="2:20" ht="15.75">
      <c r="C61" s="451"/>
      <c r="D61" s="94"/>
      <c r="E61" s="93"/>
      <c r="F61" s="259"/>
      <c r="G61" s="259"/>
      <c r="H61" s="259"/>
      <c r="I61" s="259"/>
      <c r="J61" s="259"/>
      <c r="K61" s="259"/>
      <c r="L61" s="259"/>
      <c r="M61" s="458"/>
      <c r="N61" s="82"/>
      <c r="O61" s="82"/>
      <c r="P61" s="82"/>
      <c r="Q61" s="82"/>
      <c r="R61" s="82"/>
      <c r="S61" s="82"/>
      <c r="T61" s="82"/>
    </row>
    <row r="62" spans="2:20" ht="15.75">
      <c r="B62" s="32" t="s">
        <v>333</v>
      </c>
      <c r="C62" s="101" t="s">
        <v>2055</v>
      </c>
      <c r="D62" s="102" t="s">
        <v>1887</v>
      </c>
      <c r="E62" s="88"/>
      <c r="F62" s="343">
        <v>0.5</v>
      </c>
      <c r="G62" s="162"/>
      <c r="H62" s="266">
        <f>F62*G62</f>
        <v>0</v>
      </c>
      <c r="I62" s="162"/>
      <c r="J62" s="392">
        <f>MAX((H62-I62),0)</f>
        <v>0</v>
      </c>
      <c r="K62" s="263"/>
      <c r="L62" s="266">
        <f>J62*K62</f>
        <v>0</v>
      </c>
      <c r="M62" s="458"/>
      <c r="N62" s="82"/>
      <c r="O62" s="82"/>
      <c r="P62" s="82"/>
      <c r="Q62" s="82"/>
      <c r="R62" s="82"/>
      <c r="S62" s="82"/>
      <c r="T62" s="82"/>
    </row>
    <row r="63" spans="2:20" ht="15.75">
      <c r="C63" s="451"/>
      <c r="D63" s="94"/>
      <c r="E63" s="93"/>
      <c r="F63" s="259"/>
      <c r="G63" s="259"/>
      <c r="H63" s="259"/>
      <c r="I63" s="259"/>
      <c r="J63" s="259"/>
      <c r="K63" s="259"/>
      <c r="L63" s="259"/>
      <c r="M63" s="458"/>
      <c r="N63" s="82"/>
      <c r="O63" s="82"/>
      <c r="P63" s="82"/>
      <c r="Q63" s="82"/>
      <c r="R63" s="82"/>
      <c r="S63" s="82"/>
      <c r="T63" s="82"/>
    </row>
    <row r="64" spans="2:20" ht="15.75">
      <c r="B64" s="32" t="s">
        <v>260</v>
      </c>
      <c r="C64" s="471"/>
      <c r="D64" s="472" t="s">
        <v>431</v>
      </c>
      <c r="E64" s="473"/>
      <c r="F64" s="343">
        <v>1</v>
      </c>
      <c r="G64" s="251"/>
      <c r="H64" s="266">
        <f>F64*G64</f>
        <v>0</v>
      </c>
      <c r="I64" s="251"/>
      <c r="J64" s="392">
        <f>MAX((H64-I64),0)</f>
        <v>0</v>
      </c>
      <c r="K64" s="464">
        <v>12.5</v>
      </c>
      <c r="L64" s="266">
        <f>J64*K64</f>
        <v>0</v>
      </c>
      <c r="M64" s="458"/>
      <c r="N64" s="82"/>
      <c r="O64" s="82"/>
      <c r="P64" s="82"/>
      <c r="Q64" s="82"/>
      <c r="R64" s="82"/>
      <c r="S64" s="82"/>
      <c r="T64" s="82"/>
    </row>
    <row r="65" spans="2:20" ht="15.75">
      <c r="C65" s="451"/>
      <c r="D65" s="94"/>
      <c r="E65" s="93"/>
      <c r="F65" s="259"/>
      <c r="G65" s="259"/>
      <c r="H65" s="259"/>
      <c r="I65" s="259"/>
      <c r="J65" s="259"/>
      <c r="K65" s="259"/>
      <c r="L65" s="259"/>
      <c r="M65" s="458"/>
      <c r="N65" s="82"/>
      <c r="O65" s="82"/>
      <c r="P65" s="82"/>
      <c r="Q65" s="82"/>
      <c r="R65" s="82"/>
      <c r="S65" s="82"/>
      <c r="T65" s="82"/>
    </row>
    <row r="66" spans="2:20" ht="15.75">
      <c r="B66" s="32" t="s">
        <v>334</v>
      </c>
      <c r="C66" s="101"/>
      <c r="D66" s="102" t="s">
        <v>1884</v>
      </c>
      <c r="E66" s="88"/>
      <c r="F66" s="330"/>
      <c r="G66" s="406">
        <f>SUM(G60:G65)</f>
        <v>0</v>
      </c>
      <c r="H66" s="406">
        <f>SUM(H60:H65)</f>
        <v>0</v>
      </c>
      <c r="I66" s="406">
        <f>SUM(I60:I65)</f>
        <v>0</v>
      </c>
      <c r="J66" s="406">
        <f>SUM(J60:J65)</f>
        <v>0</v>
      </c>
      <c r="K66" s="330"/>
      <c r="L66" s="406">
        <f>SUM(L60:L65)</f>
        <v>0</v>
      </c>
      <c r="M66" s="458"/>
      <c r="N66" s="82"/>
      <c r="O66" s="82"/>
      <c r="P66" s="82"/>
      <c r="Q66" s="82"/>
      <c r="R66" s="82"/>
      <c r="S66" s="82"/>
      <c r="T66" s="82"/>
    </row>
    <row r="67" spans="2:20" ht="15.75">
      <c r="C67" s="451"/>
      <c r="D67" s="94"/>
      <c r="E67" s="93"/>
      <c r="F67" s="439"/>
      <c r="G67" s="306"/>
      <c r="H67" s="177"/>
      <c r="I67" s="177"/>
      <c r="J67" s="306"/>
      <c r="K67" s="177"/>
      <c r="L67" s="176"/>
      <c r="M67" s="458"/>
      <c r="N67" s="82"/>
      <c r="O67" s="82"/>
      <c r="P67" s="82"/>
      <c r="Q67" s="82"/>
      <c r="R67" s="82"/>
      <c r="S67" s="82"/>
      <c r="T67" s="82"/>
    </row>
    <row r="68" spans="2:20" ht="15.75">
      <c r="C68" s="451">
        <v>2</v>
      </c>
      <c r="D68" s="457" t="s">
        <v>1909</v>
      </c>
      <c r="E68" s="93"/>
      <c r="F68" s="440"/>
      <c r="G68" s="460"/>
      <c r="H68" s="125"/>
      <c r="I68" s="125"/>
      <c r="J68" s="460"/>
      <c r="K68" s="125"/>
      <c r="L68" s="441"/>
      <c r="M68" s="458"/>
      <c r="N68" s="82"/>
      <c r="O68" s="82"/>
      <c r="P68" s="82"/>
      <c r="Q68" s="82"/>
      <c r="R68" s="82"/>
      <c r="S68" s="82"/>
      <c r="T68" s="82"/>
    </row>
    <row r="69" spans="2:20" ht="15.75">
      <c r="C69" s="451">
        <v>2.1</v>
      </c>
      <c r="D69" s="457" t="s">
        <v>544</v>
      </c>
      <c r="E69" s="93"/>
      <c r="F69" s="440"/>
      <c r="G69" s="460"/>
      <c r="H69" s="125"/>
      <c r="I69" s="125"/>
      <c r="J69" s="460"/>
      <c r="K69" s="125"/>
      <c r="L69" s="441"/>
      <c r="M69" s="458"/>
      <c r="N69" s="82"/>
      <c r="O69" s="82"/>
      <c r="P69" s="82"/>
      <c r="Q69" s="82"/>
      <c r="R69" s="82"/>
      <c r="S69" s="82"/>
      <c r="T69" s="82"/>
    </row>
    <row r="70" spans="2:20" ht="30">
      <c r="C70" s="309" t="s">
        <v>1778</v>
      </c>
      <c r="D70" s="109" t="s">
        <v>547</v>
      </c>
      <c r="E70" s="93"/>
      <c r="F70" s="442"/>
      <c r="G70" s="461"/>
      <c r="H70" s="175"/>
      <c r="I70" s="175"/>
      <c r="J70" s="461"/>
      <c r="K70" s="175"/>
      <c r="L70" s="174"/>
      <c r="M70" s="458"/>
      <c r="N70" s="82"/>
      <c r="O70" s="82"/>
      <c r="P70" s="82"/>
      <c r="Q70" s="82"/>
      <c r="R70" s="82"/>
      <c r="S70" s="82"/>
      <c r="T70" s="82"/>
    </row>
    <row r="71" spans="2:20" ht="15.75">
      <c r="B71" s="32" t="s">
        <v>1347</v>
      </c>
      <c r="C71" s="297"/>
      <c r="D71" s="463"/>
      <c r="E71" s="89" t="s">
        <v>1993</v>
      </c>
      <c r="F71" s="382">
        <f t="shared" ref="F71:F77" si="16">100/100</f>
        <v>1</v>
      </c>
      <c r="G71" s="273"/>
      <c r="H71" s="269">
        <f t="shared" ref="H71:H77" si="17">F71*G71</f>
        <v>0</v>
      </c>
      <c r="I71" s="273"/>
      <c r="J71" s="392">
        <f t="shared" ref="J71:J77" si="18">MAX((H71-I71),0)</f>
        <v>0</v>
      </c>
      <c r="K71" s="462">
        <v>2</v>
      </c>
      <c r="L71" s="269">
        <f t="shared" ref="L71:L77" si="19">J71*K71</f>
        <v>0</v>
      </c>
      <c r="M71" s="458"/>
      <c r="N71" s="459"/>
      <c r="O71" s="82"/>
      <c r="P71" s="82"/>
      <c r="Q71" s="82"/>
      <c r="R71" s="82"/>
      <c r="S71" s="82"/>
      <c r="T71" s="82"/>
    </row>
    <row r="72" spans="2:20" ht="15.75">
      <c r="B72" s="32" t="s">
        <v>2023</v>
      </c>
      <c r="C72" s="297"/>
      <c r="D72" s="109"/>
      <c r="E72" s="93" t="s">
        <v>2135</v>
      </c>
      <c r="F72" s="343">
        <f t="shared" si="16"/>
        <v>1</v>
      </c>
      <c r="G72" s="162"/>
      <c r="H72" s="266">
        <f t="shared" si="17"/>
        <v>0</v>
      </c>
      <c r="I72" s="162"/>
      <c r="J72" s="392">
        <f t="shared" si="18"/>
        <v>0</v>
      </c>
      <c r="K72" s="464">
        <v>2</v>
      </c>
      <c r="L72" s="266">
        <f t="shared" si="19"/>
        <v>0</v>
      </c>
      <c r="M72" s="458"/>
      <c r="N72" s="459"/>
      <c r="O72" s="82"/>
      <c r="P72" s="82"/>
      <c r="Q72" s="82"/>
      <c r="R72" s="82"/>
      <c r="S72" s="82"/>
      <c r="T72" s="82"/>
    </row>
    <row r="73" spans="2:20" ht="15.75">
      <c r="B73" s="32" t="s">
        <v>1711</v>
      </c>
      <c r="C73" s="297"/>
      <c r="D73" s="463"/>
      <c r="E73" s="89" t="s">
        <v>1600</v>
      </c>
      <c r="F73" s="343">
        <f t="shared" si="16"/>
        <v>1</v>
      </c>
      <c r="G73" s="162"/>
      <c r="H73" s="266">
        <f t="shared" si="17"/>
        <v>0</v>
      </c>
      <c r="I73" s="162"/>
      <c r="J73" s="392">
        <f t="shared" si="18"/>
        <v>0</v>
      </c>
      <c r="K73" s="464">
        <v>2</v>
      </c>
      <c r="L73" s="266">
        <f t="shared" si="19"/>
        <v>0</v>
      </c>
      <c r="M73" s="458"/>
      <c r="N73" s="459"/>
      <c r="O73" s="82"/>
      <c r="P73" s="82"/>
      <c r="Q73" s="82"/>
      <c r="R73" s="82"/>
      <c r="S73" s="82"/>
      <c r="T73" s="82"/>
    </row>
    <row r="74" spans="2:20" ht="15.75">
      <c r="B74" s="32" t="s">
        <v>1426</v>
      </c>
      <c r="C74" s="297"/>
      <c r="D74" s="109"/>
      <c r="E74" s="93" t="s">
        <v>1601</v>
      </c>
      <c r="F74" s="343">
        <f t="shared" si="16"/>
        <v>1</v>
      </c>
      <c r="G74" s="162"/>
      <c r="H74" s="266">
        <f t="shared" si="17"/>
        <v>0</v>
      </c>
      <c r="I74" s="162"/>
      <c r="J74" s="392">
        <f t="shared" si="18"/>
        <v>0</v>
      </c>
      <c r="K74" s="464">
        <v>4</v>
      </c>
      <c r="L74" s="266">
        <f t="shared" si="19"/>
        <v>0</v>
      </c>
      <c r="M74" s="458"/>
      <c r="N74" s="459"/>
      <c r="O74" s="82"/>
      <c r="P74" s="82"/>
      <c r="Q74" s="82"/>
      <c r="R74" s="82"/>
      <c r="S74" s="82"/>
      <c r="T74" s="82"/>
    </row>
    <row r="75" spans="2:20" ht="15.75">
      <c r="B75" s="32" t="s">
        <v>261</v>
      </c>
      <c r="C75" s="465"/>
      <c r="D75" s="466"/>
      <c r="E75" s="467" t="s">
        <v>1991</v>
      </c>
      <c r="F75" s="343">
        <f t="shared" si="16"/>
        <v>1</v>
      </c>
      <c r="G75" s="162"/>
      <c r="H75" s="266">
        <f t="shared" si="17"/>
        <v>0</v>
      </c>
      <c r="I75" s="162"/>
      <c r="J75" s="392">
        <f t="shared" si="18"/>
        <v>0</v>
      </c>
      <c r="K75" s="464">
        <v>12.5</v>
      </c>
      <c r="L75" s="266">
        <f t="shared" si="19"/>
        <v>0</v>
      </c>
      <c r="M75" s="458"/>
      <c r="N75" s="459"/>
      <c r="O75" s="82"/>
      <c r="P75" s="82"/>
      <c r="Q75" s="82"/>
      <c r="R75" s="82"/>
      <c r="S75" s="82"/>
      <c r="T75" s="82"/>
    </row>
    <row r="76" spans="2:20" ht="15.75">
      <c r="B76" s="32" t="s">
        <v>262</v>
      </c>
      <c r="C76" s="465"/>
      <c r="D76" s="466"/>
      <c r="E76" s="467" t="s">
        <v>435</v>
      </c>
      <c r="F76" s="343">
        <f t="shared" si="16"/>
        <v>1</v>
      </c>
      <c r="G76" s="162"/>
      <c r="H76" s="266">
        <f t="shared" si="17"/>
        <v>0</v>
      </c>
      <c r="I76" s="162"/>
      <c r="J76" s="392">
        <f t="shared" si="18"/>
        <v>0</v>
      </c>
      <c r="K76" s="464">
        <v>12.5</v>
      </c>
      <c r="L76" s="266">
        <f t="shared" si="19"/>
        <v>0</v>
      </c>
      <c r="M76" s="458"/>
      <c r="N76" s="459"/>
      <c r="O76" s="82"/>
      <c r="P76" s="82"/>
      <c r="Q76" s="82"/>
      <c r="R76" s="82"/>
      <c r="S76" s="82"/>
      <c r="T76" s="82"/>
    </row>
    <row r="77" spans="2:20" ht="15.75">
      <c r="B77" s="32" t="s">
        <v>263</v>
      </c>
      <c r="C77" s="465"/>
      <c r="D77" s="466"/>
      <c r="E77" s="467" t="s">
        <v>436</v>
      </c>
      <c r="F77" s="343">
        <f t="shared" si="16"/>
        <v>1</v>
      </c>
      <c r="G77" s="162"/>
      <c r="H77" s="266">
        <f t="shared" si="17"/>
        <v>0</v>
      </c>
      <c r="I77" s="162"/>
      <c r="J77" s="392">
        <f t="shared" si="18"/>
        <v>0</v>
      </c>
      <c r="K77" s="464">
        <v>12.5</v>
      </c>
      <c r="L77" s="266">
        <f t="shared" si="19"/>
        <v>0</v>
      </c>
      <c r="M77" s="458"/>
      <c r="N77" s="459"/>
      <c r="O77" s="82"/>
      <c r="P77" s="82"/>
      <c r="Q77" s="82"/>
      <c r="R77" s="82"/>
      <c r="S77" s="82"/>
      <c r="T77" s="82"/>
    </row>
    <row r="78" spans="2:20" ht="15.75">
      <c r="B78" s="32" t="s">
        <v>1427</v>
      </c>
      <c r="C78" s="333"/>
      <c r="D78" s="468" t="s">
        <v>1884</v>
      </c>
      <c r="E78" s="474"/>
      <c r="F78" s="330"/>
      <c r="G78" s="268">
        <f>SUM(G71:G77)</f>
        <v>0</v>
      </c>
      <c r="H78" s="268">
        <f>SUM(H71:H77)</f>
        <v>0</v>
      </c>
      <c r="I78" s="268">
        <f>SUM(I71:I77)</f>
        <v>0</v>
      </c>
      <c r="J78" s="266">
        <f>SUM(J71:J77)</f>
        <v>0</v>
      </c>
      <c r="K78" s="330"/>
      <c r="L78" s="268">
        <f>SUM(L71:L77)</f>
        <v>0</v>
      </c>
      <c r="M78" s="458"/>
      <c r="N78" s="82"/>
      <c r="O78" s="82"/>
      <c r="P78" s="82"/>
      <c r="Q78" s="82"/>
      <c r="R78" s="82"/>
      <c r="S78" s="82"/>
      <c r="T78" s="82"/>
    </row>
    <row r="79" spans="2:20" ht="15.75">
      <c r="C79" s="309"/>
      <c r="D79" s="109"/>
      <c r="E79" s="93"/>
      <c r="F79" s="439"/>
      <c r="G79" s="306"/>
      <c r="H79" s="177"/>
      <c r="I79" s="177"/>
      <c r="J79" s="306"/>
      <c r="K79" s="177"/>
      <c r="L79" s="176"/>
      <c r="M79" s="458"/>
      <c r="N79" s="82"/>
      <c r="O79" s="82"/>
      <c r="P79" s="82"/>
      <c r="Q79" s="82"/>
      <c r="R79" s="82"/>
      <c r="S79" s="82"/>
      <c r="T79" s="82"/>
    </row>
    <row r="80" spans="2:20" ht="30">
      <c r="C80" s="297" t="s">
        <v>1958</v>
      </c>
      <c r="D80" s="109" t="s">
        <v>546</v>
      </c>
      <c r="E80" s="93"/>
      <c r="F80" s="442"/>
      <c r="G80" s="461"/>
      <c r="H80" s="175"/>
      <c r="I80" s="175"/>
      <c r="J80" s="461"/>
      <c r="K80" s="175"/>
      <c r="L80" s="174"/>
      <c r="M80" s="458"/>
      <c r="N80" s="82"/>
      <c r="O80" s="82"/>
      <c r="P80" s="82"/>
      <c r="Q80" s="82"/>
      <c r="R80" s="82"/>
      <c r="S80" s="82"/>
      <c r="T80" s="82"/>
    </row>
    <row r="81" spans="2:20" ht="15.75">
      <c r="B81" s="32" t="s">
        <v>1927</v>
      </c>
      <c r="C81" s="297"/>
      <c r="D81" s="463"/>
      <c r="E81" s="89" t="s">
        <v>1993</v>
      </c>
      <c r="F81" s="382">
        <f>100/100</f>
        <v>1</v>
      </c>
      <c r="G81" s="273"/>
      <c r="H81" s="269">
        <f t="shared" ref="H81:H87" si="20">F81*G81</f>
        <v>0</v>
      </c>
      <c r="I81" s="273"/>
      <c r="J81" s="392">
        <f t="shared" ref="J81:J87" si="21">MAX((H81-I81),0)</f>
        <v>0</v>
      </c>
      <c r="K81" s="462">
        <v>0.4</v>
      </c>
      <c r="L81" s="269">
        <f t="shared" ref="L81:L87" si="22">J81*K81</f>
        <v>0</v>
      </c>
      <c r="M81" s="458"/>
      <c r="N81" s="459"/>
      <c r="O81" s="82"/>
      <c r="P81" s="82"/>
      <c r="Q81" s="82"/>
      <c r="R81" s="82"/>
      <c r="S81" s="82"/>
      <c r="T81" s="82"/>
    </row>
    <row r="82" spans="2:20" ht="15.75">
      <c r="B82" s="32" t="s">
        <v>1928</v>
      </c>
      <c r="C82" s="297"/>
      <c r="D82" s="109"/>
      <c r="E82" s="93" t="s">
        <v>2135</v>
      </c>
      <c r="F82" s="343">
        <f>100/100</f>
        <v>1</v>
      </c>
      <c r="G82" s="162"/>
      <c r="H82" s="266">
        <f t="shared" si="20"/>
        <v>0</v>
      </c>
      <c r="I82" s="162"/>
      <c r="J82" s="392">
        <f t="shared" si="21"/>
        <v>0</v>
      </c>
      <c r="K82" s="464">
        <v>0.6</v>
      </c>
      <c r="L82" s="266">
        <f t="shared" si="22"/>
        <v>0</v>
      </c>
      <c r="M82" s="458"/>
      <c r="N82" s="459"/>
      <c r="O82" s="82"/>
      <c r="P82" s="82"/>
      <c r="Q82" s="82"/>
      <c r="R82" s="82"/>
      <c r="S82" s="82"/>
      <c r="T82" s="82"/>
    </row>
    <row r="83" spans="2:20" ht="15.75">
      <c r="B83" s="32" t="s">
        <v>1929</v>
      </c>
      <c r="C83" s="297"/>
      <c r="D83" s="463"/>
      <c r="E83" s="89" t="s">
        <v>1600</v>
      </c>
      <c r="F83" s="343">
        <f>100/100</f>
        <v>1</v>
      </c>
      <c r="G83" s="162"/>
      <c r="H83" s="266">
        <f t="shared" si="20"/>
        <v>0</v>
      </c>
      <c r="I83" s="162"/>
      <c r="J83" s="392">
        <f t="shared" si="21"/>
        <v>0</v>
      </c>
      <c r="K83" s="464">
        <v>1</v>
      </c>
      <c r="L83" s="266">
        <f t="shared" si="22"/>
        <v>0</v>
      </c>
      <c r="M83" s="458"/>
      <c r="N83" s="459"/>
      <c r="O83" s="82"/>
      <c r="P83" s="82"/>
      <c r="Q83" s="82"/>
      <c r="R83" s="82"/>
      <c r="S83" s="82"/>
      <c r="T83" s="82"/>
    </row>
    <row r="84" spans="2:20" ht="15.75">
      <c r="B84" s="32" t="s">
        <v>1678</v>
      </c>
      <c r="C84" s="297"/>
      <c r="D84" s="109"/>
      <c r="E84" s="93" t="s">
        <v>1601</v>
      </c>
      <c r="F84" s="343">
        <f>100/100</f>
        <v>1</v>
      </c>
      <c r="G84" s="162"/>
      <c r="H84" s="266">
        <f t="shared" si="20"/>
        <v>0</v>
      </c>
      <c r="I84" s="162"/>
      <c r="J84" s="392">
        <f t="shared" si="21"/>
        <v>0</v>
      </c>
      <c r="K84" s="464">
        <v>2</v>
      </c>
      <c r="L84" s="266">
        <f t="shared" si="22"/>
        <v>0</v>
      </c>
      <c r="M84" s="458"/>
      <c r="N84" s="459"/>
      <c r="O84" s="82"/>
      <c r="P84" s="82"/>
      <c r="Q84" s="82"/>
      <c r="R84" s="82"/>
      <c r="S84" s="82"/>
      <c r="T84" s="82"/>
    </row>
    <row r="85" spans="2:20" ht="15.75">
      <c r="B85" s="32" t="s">
        <v>1407</v>
      </c>
      <c r="C85" s="475"/>
      <c r="D85" s="89"/>
      <c r="E85" s="476" t="s">
        <v>1991</v>
      </c>
      <c r="F85" s="343">
        <v>1</v>
      </c>
      <c r="G85" s="162"/>
      <c r="H85" s="266">
        <f t="shared" si="20"/>
        <v>0</v>
      </c>
      <c r="I85" s="162"/>
      <c r="J85" s="392">
        <f t="shared" si="21"/>
        <v>0</v>
      </c>
      <c r="K85" s="464">
        <v>6.5</v>
      </c>
      <c r="L85" s="266">
        <f t="shared" si="22"/>
        <v>0</v>
      </c>
      <c r="M85" s="458"/>
      <c r="N85" s="459"/>
      <c r="O85" s="82"/>
      <c r="P85" s="82"/>
      <c r="Q85" s="82"/>
      <c r="R85" s="82"/>
      <c r="S85" s="82"/>
      <c r="T85" s="82"/>
    </row>
    <row r="86" spans="2:20" ht="15.75">
      <c r="B86" s="32" t="s">
        <v>264</v>
      </c>
      <c r="C86" s="465"/>
      <c r="D86" s="466"/>
      <c r="E86" s="467" t="s">
        <v>435</v>
      </c>
      <c r="F86" s="343">
        <v>2</v>
      </c>
      <c r="G86" s="162"/>
      <c r="H86" s="266">
        <f t="shared" si="20"/>
        <v>0</v>
      </c>
      <c r="I86" s="162"/>
      <c r="J86" s="392">
        <f t="shared" si="21"/>
        <v>0</v>
      </c>
      <c r="K86" s="464">
        <v>12.5</v>
      </c>
      <c r="L86" s="266">
        <f t="shared" si="22"/>
        <v>0</v>
      </c>
      <c r="M86" s="458"/>
      <c r="N86" s="459"/>
      <c r="O86" s="82"/>
      <c r="P86" s="82"/>
      <c r="Q86" s="82"/>
      <c r="R86" s="82"/>
      <c r="S86" s="82"/>
      <c r="T86" s="82"/>
    </row>
    <row r="87" spans="2:20" ht="15.75">
      <c r="B87" s="32" t="s">
        <v>265</v>
      </c>
      <c r="C87" s="465"/>
      <c r="D87" s="466"/>
      <c r="E87" s="467" t="s">
        <v>436</v>
      </c>
      <c r="F87" s="343">
        <v>3</v>
      </c>
      <c r="G87" s="162"/>
      <c r="H87" s="266">
        <f t="shared" si="20"/>
        <v>0</v>
      </c>
      <c r="I87" s="162"/>
      <c r="J87" s="392">
        <f t="shared" si="21"/>
        <v>0</v>
      </c>
      <c r="K87" s="464">
        <v>12.5</v>
      </c>
      <c r="L87" s="266">
        <f t="shared" si="22"/>
        <v>0</v>
      </c>
      <c r="M87" s="458"/>
      <c r="N87" s="459"/>
      <c r="O87" s="82"/>
      <c r="P87" s="82"/>
      <c r="Q87" s="82"/>
      <c r="R87" s="82"/>
      <c r="S87" s="82"/>
      <c r="T87" s="82"/>
    </row>
    <row r="88" spans="2:20" ht="15.75">
      <c r="B88" s="32" t="s">
        <v>1408</v>
      </c>
      <c r="C88" s="333"/>
      <c r="D88" s="468" t="s">
        <v>1884</v>
      </c>
      <c r="E88" s="89"/>
      <c r="F88" s="330"/>
      <c r="G88" s="268">
        <f>SUM(G81:G87)</f>
        <v>0</v>
      </c>
      <c r="H88" s="268">
        <f>SUM(H81:H87)</f>
        <v>0</v>
      </c>
      <c r="I88" s="268">
        <f>SUM(I81:I87)</f>
        <v>0</v>
      </c>
      <c r="J88" s="266">
        <f>SUM(J81:J87)</f>
        <v>0</v>
      </c>
      <c r="K88" s="330"/>
      <c r="L88" s="268">
        <f>SUM(L81:L87)</f>
        <v>0</v>
      </c>
      <c r="M88" s="458"/>
      <c r="N88" s="82"/>
      <c r="O88" s="82"/>
      <c r="P88" s="82"/>
      <c r="Q88" s="82"/>
      <c r="R88" s="82"/>
      <c r="S88" s="82"/>
      <c r="T88" s="82"/>
    </row>
    <row r="89" spans="2:20" ht="30">
      <c r="C89" s="309" t="s">
        <v>1959</v>
      </c>
      <c r="D89" s="109" t="s">
        <v>933</v>
      </c>
      <c r="E89" s="93"/>
      <c r="F89" s="371"/>
      <c r="G89" s="470"/>
      <c r="H89" s="288"/>
      <c r="I89" s="288"/>
      <c r="J89" s="470"/>
      <c r="K89" s="288"/>
      <c r="L89" s="372"/>
      <c r="M89" s="458"/>
      <c r="N89" s="82"/>
      <c r="O89" s="82"/>
      <c r="P89" s="82"/>
      <c r="Q89" s="82"/>
      <c r="R89" s="82"/>
      <c r="S89" s="82"/>
      <c r="T89" s="82"/>
    </row>
    <row r="90" spans="2:20" ht="15.75">
      <c r="B90" s="32" t="s">
        <v>335</v>
      </c>
      <c r="C90" s="297"/>
      <c r="D90" s="109"/>
      <c r="E90" s="93" t="s">
        <v>1993</v>
      </c>
      <c r="F90" s="382">
        <f t="shared" ref="F90:F96" si="23">100/100</f>
        <v>1</v>
      </c>
      <c r="G90" s="273"/>
      <c r="H90" s="269">
        <f t="shared" ref="H90:H96" si="24">F90*G90</f>
        <v>0</v>
      </c>
      <c r="I90" s="273"/>
      <c r="J90" s="392">
        <f t="shared" ref="J90:J96" si="25">MAX((H90-I90),0)</f>
        <v>0</v>
      </c>
      <c r="K90" s="462">
        <v>2</v>
      </c>
      <c r="L90" s="269">
        <f t="shared" ref="L90:L96" si="26">J90*K90</f>
        <v>0</v>
      </c>
      <c r="M90" s="458"/>
      <c r="N90" s="459"/>
      <c r="O90" s="82"/>
      <c r="P90" s="82"/>
      <c r="Q90" s="82"/>
      <c r="R90" s="82"/>
      <c r="S90" s="82"/>
      <c r="T90" s="82"/>
    </row>
    <row r="91" spans="2:20" ht="15.75">
      <c r="B91" s="32" t="s">
        <v>336</v>
      </c>
      <c r="C91" s="297"/>
      <c r="D91" s="463"/>
      <c r="E91" s="89" t="s">
        <v>2135</v>
      </c>
      <c r="F91" s="343">
        <f t="shared" si="23"/>
        <v>1</v>
      </c>
      <c r="G91" s="162"/>
      <c r="H91" s="266">
        <f t="shared" si="24"/>
        <v>0</v>
      </c>
      <c r="I91" s="162"/>
      <c r="J91" s="392">
        <f t="shared" si="25"/>
        <v>0</v>
      </c>
      <c r="K91" s="464">
        <v>2</v>
      </c>
      <c r="L91" s="266">
        <f t="shared" si="26"/>
        <v>0</v>
      </c>
      <c r="M91" s="458"/>
      <c r="N91" s="459"/>
      <c r="O91" s="82"/>
      <c r="P91" s="82"/>
      <c r="Q91" s="82"/>
      <c r="R91" s="82"/>
      <c r="S91" s="82"/>
      <c r="T91" s="82"/>
    </row>
    <row r="92" spans="2:20" ht="15.75">
      <c r="B92" s="32" t="s">
        <v>675</v>
      </c>
      <c r="C92" s="297"/>
      <c r="D92" s="109"/>
      <c r="E92" s="93" t="s">
        <v>1600</v>
      </c>
      <c r="F92" s="343">
        <f t="shared" si="23"/>
        <v>1</v>
      </c>
      <c r="G92" s="162"/>
      <c r="H92" s="266">
        <f t="shared" si="24"/>
        <v>0</v>
      </c>
      <c r="I92" s="162"/>
      <c r="J92" s="392">
        <f t="shared" si="25"/>
        <v>0</v>
      </c>
      <c r="K92" s="464">
        <v>2</v>
      </c>
      <c r="L92" s="266">
        <f t="shared" si="26"/>
        <v>0</v>
      </c>
      <c r="M92" s="458"/>
      <c r="N92" s="459"/>
      <c r="O92" s="82"/>
      <c r="P92" s="82"/>
      <c r="Q92" s="82"/>
      <c r="R92" s="82"/>
      <c r="S92" s="82"/>
      <c r="T92" s="82"/>
    </row>
    <row r="93" spans="2:20" ht="15.75">
      <c r="B93" s="32" t="s">
        <v>676</v>
      </c>
      <c r="C93" s="297"/>
      <c r="D93" s="463"/>
      <c r="E93" s="89" t="s">
        <v>1601</v>
      </c>
      <c r="F93" s="343">
        <f t="shared" si="23"/>
        <v>1</v>
      </c>
      <c r="G93" s="162"/>
      <c r="H93" s="266">
        <f t="shared" si="24"/>
        <v>0</v>
      </c>
      <c r="I93" s="162"/>
      <c r="J93" s="392">
        <f t="shared" si="25"/>
        <v>0</v>
      </c>
      <c r="K93" s="464">
        <v>4</v>
      </c>
      <c r="L93" s="266">
        <f t="shared" si="26"/>
        <v>0</v>
      </c>
      <c r="M93" s="458"/>
      <c r="N93" s="459"/>
      <c r="O93" s="82"/>
      <c r="P93" s="82"/>
      <c r="Q93" s="82"/>
      <c r="R93" s="82"/>
      <c r="S93" s="82"/>
      <c r="T93" s="82"/>
    </row>
    <row r="94" spans="2:20" ht="15.75">
      <c r="B94" s="32" t="s">
        <v>266</v>
      </c>
      <c r="C94" s="297"/>
      <c r="D94" s="463"/>
      <c r="E94" s="89" t="s">
        <v>1991</v>
      </c>
      <c r="F94" s="343">
        <f t="shared" si="23"/>
        <v>1</v>
      </c>
      <c r="G94" s="162"/>
      <c r="H94" s="266">
        <f t="shared" si="24"/>
        <v>0</v>
      </c>
      <c r="I94" s="162"/>
      <c r="J94" s="392">
        <f t="shared" si="25"/>
        <v>0</v>
      </c>
      <c r="K94" s="464">
        <v>12.5</v>
      </c>
      <c r="L94" s="266">
        <f t="shared" si="26"/>
        <v>0</v>
      </c>
      <c r="M94" s="458"/>
      <c r="N94" s="459"/>
      <c r="O94" s="82"/>
      <c r="P94" s="82"/>
      <c r="Q94" s="82"/>
      <c r="R94" s="82"/>
      <c r="S94" s="82"/>
      <c r="T94" s="82"/>
    </row>
    <row r="95" spans="2:20" ht="15.75">
      <c r="B95" s="32" t="s">
        <v>267</v>
      </c>
      <c r="C95" s="465"/>
      <c r="D95" s="466"/>
      <c r="E95" s="467" t="s">
        <v>435</v>
      </c>
      <c r="F95" s="343">
        <f t="shared" si="23"/>
        <v>1</v>
      </c>
      <c r="G95" s="162"/>
      <c r="H95" s="266">
        <f t="shared" si="24"/>
        <v>0</v>
      </c>
      <c r="I95" s="162"/>
      <c r="J95" s="392">
        <f t="shared" si="25"/>
        <v>0</v>
      </c>
      <c r="K95" s="464">
        <v>12.5</v>
      </c>
      <c r="L95" s="266">
        <f t="shared" si="26"/>
        <v>0</v>
      </c>
      <c r="M95" s="458"/>
      <c r="N95" s="459"/>
      <c r="O95" s="82"/>
      <c r="P95" s="82"/>
      <c r="Q95" s="82"/>
      <c r="R95" s="82"/>
      <c r="S95" s="82"/>
      <c r="T95" s="82"/>
    </row>
    <row r="96" spans="2:20" ht="15.75">
      <c r="B96" s="32" t="s">
        <v>268</v>
      </c>
      <c r="C96" s="465"/>
      <c r="D96" s="466"/>
      <c r="E96" s="467" t="s">
        <v>436</v>
      </c>
      <c r="F96" s="343">
        <f t="shared" si="23"/>
        <v>1</v>
      </c>
      <c r="G96" s="162"/>
      <c r="H96" s="266">
        <f t="shared" si="24"/>
        <v>0</v>
      </c>
      <c r="I96" s="162"/>
      <c r="J96" s="392">
        <f t="shared" si="25"/>
        <v>0</v>
      </c>
      <c r="K96" s="464">
        <v>12.5</v>
      </c>
      <c r="L96" s="266">
        <f t="shared" si="26"/>
        <v>0</v>
      </c>
      <c r="M96" s="458"/>
      <c r="N96" s="459"/>
      <c r="O96" s="82"/>
      <c r="P96" s="82"/>
      <c r="Q96" s="82"/>
      <c r="R96" s="82"/>
      <c r="S96" s="82"/>
      <c r="T96" s="82"/>
    </row>
    <row r="97" spans="2:20" ht="15.75">
      <c r="B97" s="32" t="s">
        <v>677</v>
      </c>
      <c r="C97" s="333"/>
      <c r="D97" s="468" t="s">
        <v>1884</v>
      </c>
      <c r="E97" s="89"/>
      <c r="F97" s="330"/>
      <c r="G97" s="268">
        <f>SUM(G90:G96)</f>
        <v>0</v>
      </c>
      <c r="H97" s="268">
        <f>SUM(H90:H96)</f>
        <v>0</v>
      </c>
      <c r="I97" s="268">
        <f>SUM(I90:I96)</f>
        <v>0</v>
      </c>
      <c r="J97" s="266">
        <f>SUM(J90:J96)</f>
        <v>0</v>
      </c>
      <c r="K97" s="330"/>
      <c r="L97" s="268">
        <f>SUM(L90:L96)</f>
        <v>0</v>
      </c>
      <c r="M97" s="458"/>
      <c r="N97" s="82"/>
      <c r="O97" s="82"/>
      <c r="P97" s="82"/>
      <c r="Q97" s="82"/>
      <c r="R97" s="82"/>
      <c r="S97" s="82"/>
      <c r="T97" s="82"/>
    </row>
    <row r="98" spans="2:20" ht="15.75">
      <c r="C98" s="309"/>
      <c r="D98" s="109"/>
      <c r="E98" s="93"/>
      <c r="F98" s="439"/>
      <c r="G98" s="306"/>
      <c r="H98" s="177"/>
      <c r="I98" s="177"/>
      <c r="J98" s="306"/>
      <c r="K98" s="177"/>
      <c r="L98" s="176"/>
      <c r="M98" s="458"/>
      <c r="N98" s="82"/>
      <c r="O98" s="82"/>
      <c r="P98" s="82"/>
      <c r="Q98" s="82"/>
      <c r="R98" s="82"/>
      <c r="S98" s="82"/>
      <c r="T98" s="82"/>
    </row>
    <row r="99" spans="2:20" ht="30">
      <c r="C99" s="297" t="s">
        <v>1976</v>
      </c>
      <c r="D99" s="109" t="s">
        <v>932</v>
      </c>
      <c r="E99" s="93"/>
      <c r="F99" s="442"/>
      <c r="G99" s="461"/>
      <c r="H99" s="175"/>
      <c r="I99" s="175"/>
      <c r="J99" s="461"/>
      <c r="K99" s="175"/>
      <c r="L99" s="174"/>
      <c r="M99" s="458"/>
      <c r="N99" s="82"/>
      <c r="O99" s="82"/>
      <c r="P99" s="82"/>
      <c r="Q99" s="82"/>
      <c r="R99" s="82"/>
      <c r="S99" s="82"/>
      <c r="T99" s="82"/>
    </row>
    <row r="100" spans="2:20" ht="15.75">
      <c r="B100" s="32" t="s">
        <v>678</v>
      </c>
      <c r="C100" s="297"/>
      <c r="D100" s="109"/>
      <c r="E100" s="93" t="s">
        <v>1993</v>
      </c>
      <c r="F100" s="382">
        <f t="shared" ref="F100:F106" si="27">100/100</f>
        <v>1</v>
      </c>
      <c r="G100" s="273"/>
      <c r="H100" s="269">
        <f t="shared" ref="H100:H106" si="28">F100*G100</f>
        <v>0</v>
      </c>
      <c r="I100" s="273"/>
      <c r="J100" s="392">
        <f t="shared" ref="J100:J106" si="29">MAX((H100-I100),0)</f>
        <v>0</v>
      </c>
      <c r="K100" s="462">
        <v>0.4</v>
      </c>
      <c r="L100" s="269">
        <f t="shared" ref="L100:L106" si="30">J100*K100</f>
        <v>0</v>
      </c>
      <c r="M100" s="458"/>
      <c r="N100" s="459"/>
      <c r="O100" s="82"/>
      <c r="P100" s="82"/>
      <c r="Q100" s="82"/>
      <c r="R100" s="82"/>
      <c r="S100" s="82"/>
      <c r="T100" s="82"/>
    </row>
    <row r="101" spans="2:20" ht="15.75">
      <c r="B101" s="32" t="s">
        <v>682</v>
      </c>
      <c r="C101" s="297"/>
      <c r="D101" s="463"/>
      <c r="E101" s="89" t="s">
        <v>2135</v>
      </c>
      <c r="F101" s="343">
        <f t="shared" si="27"/>
        <v>1</v>
      </c>
      <c r="G101" s="162"/>
      <c r="H101" s="266">
        <f t="shared" si="28"/>
        <v>0</v>
      </c>
      <c r="I101" s="162"/>
      <c r="J101" s="392">
        <f t="shared" si="29"/>
        <v>0</v>
      </c>
      <c r="K101" s="464">
        <v>0.6</v>
      </c>
      <c r="L101" s="266">
        <f t="shared" si="30"/>
        <v>0</v>
      </c>
      <c r="M101" s="458"/>
      <c r="N101" s="459"/>
      <c r="O101" s="82"/>
      <c r="P101" s="82"/>
      <c r="Q101" s="82"/>
      <c r="R101" s="82"/>
      <c r="S101" s="82"/>
      <c r="T101" s="82"/>
    </row>
    <row r="102" spans="2:20" ht="15.75">
      <c r="B102" s="32" t="s">
        <v>683</v>
      </c>
      <c r="C102" s="297"/>
      <c r="D102" s="109"/>
      <c r="E102" s="93" t="s">
        <v>1600</v>
      </c>
      <c r="F102" s="343">
        <f t="shared" si="27"/>
        <v>1</v>
      </c>
      <c r="G102" s="162"/>
      <c r="H102" s="266">
        <f t="shared" si="28"/>
        <v>0</v>
      </c>
      <c r="I102" s="162"/>
      <c r="J102" s="392">
        <f t="shared" si="29"/>
        <v>0</v>
      </c>
      <c r="K102" s="464">
        <v>1</v>
      </c>
      <c r="L102" s="266">
        <f t="shared" si="30"/>
        <v>0</v>
      </c>
      <c r="M102" s="458"/>
      <c r="N102" s="459"/>
      <c r="O102" s="82"/>
      <c r="P102" s="82"/>
      <c r="Q102" s="82"/>
      <c r="R102" s="82"/>
      <c r="S102" s="82"/>
      <c r="T102" s="82"/>
    </row>
    <row r="103" spans="2:20" ht="15.75">
      <c r="B103" s="32" t="s">
        <v>684</v>
      </c>
      <c r="C103" s="297"/>
      <c r="D103" s="463"/>
      <c r="E103" s="89" t="s">
        <v>1601</v>
      </c>
      <c r="F103" s="343">
        <f t="shared" si="27"/>
        <v>1</v>
      </c>
      <c r="G103" s="162"/>
      <c r="H103" s="266">
        <f t="shared" si="28"/>
        <v>0</v>
      </c>
      <c r="I103" s="162"/>
      <c r="J103" s="392">
        <f t="shared" si="29"/>
        <v>0</v>
      </c>
      <c r="K103" s="464">
        <v>2</v>
      </c>
      <c r="L103" s="266">
        <f t="shared" si="30"/>
        <v>0</v>
      </c>
      <c r="M103" s="458"/>
      <c r="N103" s="459"/>
      <c r="O103" s="82"/>
      <c r="P103" s="82"/>
      <c r="Q103" s="82"/>
      <c r="R103" s="82"/>
      <c r="S103" s="82"/>
      <c r="T103" s="82"/>
    </row>
    <row r="104" spans="2:20" ht="15.75">
      <c r="B104" s="32" t="s">
        <v>784</v>
      </c>
      <c r="C104" s="297"/>
      <c r="D104" s="463"/>
      <c r="E104" s="89" t="s">
        <v>1991</v>
      </c>
      <c r="F104" s="343">
        <f t="shared" si="27"/>
        <v>1</v>
      </c>
      <c r="G104" s="162"/>
      <c r="H104" s="266">
        <f t="shared" si="28"/>
        <v>0</v>
      </c>
      <c r="I104" s="162"/>
      <c r="J104" s="392">
        <f t="shared" si="29"/>
        <v>0</v>
      </c>
      <c r="K104" s="464">
        <v>6.5</v>
      </c>
      <c r="L104" s="266">
        <f t="shared" si="30"/>
        <v>0</v>
      </c>
      <c r="M104" s="458"/>
      <c r="N104" s="459"/>
      <c r="O104" s="82"/>
      <c r="P104" s="82"/>
      <c r="Q104" s="82"/>
      <c r="R104" s="82"/>
      <c r="S104" s="82"/>
      <c r="T104" s="82"/>
    </row>
    <row r="105" spans="2:20" ht="15.75">
      <c r="B105" s="32" t="s">
        <v>269</v>
      </c>
      <c r="C105" s="465"/>
      <c r="D105" s="466"/>
      <c r="E105" s="467" t="s">
        <v>435</v>
      </c>
      <c r="F105" s="343">
        <f t="shared" si="27"/>
        <v>1</v>
      </c>
      <c r="G105" s="162"/>
      <c r="H105" s="266">
        <f t="shared" si="28"/>
        <v>0</v>
      </c>
      <c r="I105" s="162"/>
      <c r="J105" s="392">
        <f t="shared" si="29"/>
        <v>0</v>
      </c>
      <c r="K105" s="464">
        <v>12.5</v>
      </c>
      <c r="L105" s="266">
        <f t="shared" si="30"/>
        <v>0</v>
      </c>
      <c r="M105" s="458"/>
      <c r="N105" s="459"/>
      <c r="O105" s="82"/>
      <c r="P105" s="82"/>
      <c r="Q105" s="82"/>
      <c r="R105" s="82"/>
      <c r="S105" s="82"/>
      <c r="T105" s="82"/>
    </row>
    <row r="106" spans="2:20" ht="15.75">
      <c r="B106" s="32" t="s">
        <v>270</v>
      </c>
      <c r="C106" s="465"/>
      <c r="D106" s="466"/>
      <c r="E106" s="467" t="s">
        <v>436</v>
      </c>
      <c r="F106" s="343">
        <f t="shared" si="27"/>
        <v>1</v>
      </c>
      <c r="G106" s="162"/>
      <c r="H106" s="266">
        <f t="shared" si="28"/>
        <v>0</v>
      </c>
      <c r="I106" s="162"/>
      <c r="J106" s="392">
        <f t="shared" si="29"/>
        <v>0</v>
      </c>
      <c r="K106" s="464">
        <v>12.5</v>
      </c>
      <c r="L106" s="266">
        <f t="shared" si="30"/>
        <v>0</v>
      </c>
      <c r="M106" s="458"/>
      <c r="N106" s="459"/>
      <c r="O106" s="82"/>
      <c r="P106" s="82"/>
      <c r="Q106" s="82"/>
      <c r="R106" s="82"/>
      <c r="S106" s="82"/>
      <c r="T106" s="82"/>
    </row>
    <row r="107" spans="2:20" ht="15.75">
      <c r="B107" s="32" t="s">
        <v>785</v>
      </c>
      <c r="C107" s="297"/>
      <c r="D107" s="468" t="s">
        <v>1884</v>
      </c>
      <c r="E107" s="89"/>
      <c r="F107" s="330"/>
      <c r="G107" s="268">
        <f>SUM(G100:G106)</f>
        <v>0</v>
      </c>
      <c r="H107" s="268">
        <f>SUM(H100:H106)</f>
        <v>0</v>
      </c>
      <c r="I107" s="268">
        <f>SUM(I100:I106)</f>
        <v>0</v>
      </c>
      <c r="J107" s="266">
        <f>SUM(J100:J106)</f>
        <v>0</v>
      </c>
      <c r="K107" s="330"/>
      <c r="L107" s="268">
        <f>SUM(L100:L106)</f>
        <v>0</v>
      </c>
      <c r="M107" s="458"/>
      <c r="N107" s="82"/>
      <c r="O107" s="82"/>
      <c r="P107" s="82"/>
      <c r="Q107" s="82"/>
      <c r="R107" s="82"/>
      <c r="S107" s="82"/>
      <c r="T107" s="82"/>
    </row>
    <row r="108" spans="2:20" ht="15.75">
      <c r="C108" s="309"/>
      <c r="D108" s="109"/>
      <c r="E108" s="93"/>
      <c r="F108" s="439"/>
      <c r="G108" s="306"/>
      <c r="H108" s="177"/>
      <c r="I108" s="177"/>
      <c r="J108" s="306"/>
      <c r="K108" s="177"/>
      <c r="L108" s="176"/>
      <c r="M108" s="458"/>
      <c r="N108" s="82"/>
      <c r="O108" s="82"/>
      <c r="P108" s="82"/>
      <c r="Q108" s="82"/>
      <c r="R108" s="82"/>
      <c r="S108" s="82"/>
      <c r="T108" s="82"/>
    </row>
    <row r="109" spans="2:20" ht="15.75">
      <c r="C109" s="297">
        <v>2.2000000000000002</v>
      </c>
      <c r="D109" s="525" t="s">
        <v>1885</v>
      </c>
      <c r="E109" s="93"/>
      <c r="F109" s="440"/>
      <c r="G109" s="460"/>
      <c r="H109" s="125"/>
      <c r="I109" s="125"/>
      <c r="J109" s="460"/>
      <c r="K109" s="125"/>
      <c r="L109" s="441"/>
      <c r="M109" s="458"/>
      <c r="N109" s="82"/>
      <c r="O109" s="82"/>
      <c r="P109" s="82"/>
      <c r="Q109" s="82"/>
      <c r="R109" s="82"/>
      <c r="S109" s="82"/>
      <c r="T109" s="82"/>
    </row>
    <row r="110" spans="2:20" ht="15.75">
      <c r="C110" s="297"/>
      <c r="D110" s="109"/>
      <c r="E110" s="93"/>
      <c r="F110" s="440"/>
      <c r="G110" s="460"/>
      <c r="H110" s="125"/>
      <c r="I110" s="125"/>
      <c r="J110" s="460"/>
      <c r="K110" s="125"/>
      <c r="L110" s="441"/>
      <c r="M110" s="458"/>
      <c r="N110" s="82"/>
      <c r="O110" s="82"/>
      <c r="P110" s="82"/>
      <c r="Q110" s="82"/>
      <c r="R110" s="82"/>
      <c r="S110" s="82"/>
      <c r="T110" s="82"/>
    </row>
    <row r="111" spans="2:20" ht="15.75">
      <c r="C111" s="297"/>
      <c r="D111" s="109" t="s">
        <v>430</v>
      </c>
      <c r="E111" s="93"/>
      <c r="F111" s="440"/>
      <c r="G111" s="460"/>
      <c r="H111" s="125"/>
      <c r="I111" s="125"/>
      <c r="J111" s="460"/>
      <c r="K111" s="125"/>
      <c r="L111" s="441"/>
      <c r="M111" s="458"/>
      <c r="N111" s="82"/>
      <c r="O111" s="82"/>
      <c r="P111" s="82"/>
      <c r="Q111" s="82"/>
      <c r="R111" s="82"/>
      <c r="S111" s="82"/>
      <c r="T111" s="82"/>
    </row>
    <row r="112" spans="2:20" ht="15.75">
      <c r="C112" s="297"/>
      <c r="D112" s="109"/>
      <c r="E112" s="93"/>
      <c r="F112" s="442"/>
      <c r="G112" s="461"/>
      <c r="H112" s="175"/>
      <c r="I112" s="175"/>
      <c r="J112" s="461"/>
      <c r="K112" s="175"/>
      <c r="L112" s="174"/>
      <c r="M112" s="458"/>
      <c r="N112" s="82"/>
      <c r="O112" s="82"/>
      <c r="P112" s="82"/>
      <c r="Q112" s="82"/>
      <c r="R112" s="82"/>
      <c r="S112" s="82"/>
      <c r="T112" s="82"/>
    </row>
    <row r="113" spans="1:20" ht="15.75">
      <c r="B113" s="32" t="s">
        <v>569</v>
      </c>
      <c r="C113" s="297" t="s">
        <v>2051</v>
      </c>
      <c r="D113" s="526" t="s">
        <v>1886</v>
      </c>
      <c r="E113" s="88"/>
      <c r="F113" s="343">
        <f>0.5</f>
        <v>0.5</v>
      </c>
      <c r="G113" s="162"/>
      <c r="H113" s="266">
        <f>F113*G113</f>
        <v>0</v>
      </c>
      <c r="I113" s="162"/>
      <c r="J113" s="392">
        <f>MAX((H113-I113),0)</f>
        <v>0</v>
      </c>
      <c r="K113" s="263"/>
      <c r="L113" s="266">
        <f>J113*K113</f>
        <v>0</v>
      </c>
      <c r="M113" s="458"/>
      <c r="N113" s="82"/>
      <c r="O113" s="82"/>
      <c r="P113" s="82"/>
      <c r="Q113" s="82"/>
      <c r="R113" s="82"/>
      <c r="S113" s="82"/>
      <c r="T113" s="82"/>
    </row>
    <row r="114" spans="1:20" ht="15.75">
      <c r="C114" s="297"/>
      <c r="D114" s="109"/>
      <c r="E114" s="93"/>
      <c r="F114" s="259"/>
      <c r="G114" s="347"/>
      <c r="H114" s="260"/>
      <c r="I114" s="259"/>
      <c r="J114" s="347"/>
      <c r="K114" s="259"/>
      <c r="L114" s="259"/>
      <c r="M114" s="458"/>
      <c r="N114" s="82"/>
      <c r="O114" s="82"/>
      <c r="P114" s="82"/>
      <c r="Q114" s="82"/>
      <c r="R114" s="82"/>
      <c r="S114" s="82"/>
      <c r="T114" s="82"/>
    </row>
    <row r="115" spans="1:20" ht="15.75">
      <c r="B115" s="32" t="s">
        <v>570</v>
      </c>
      <c r="C115" s="297" t="s">
        <v>2055</v>
      </c>
      <c r="D115" s="526" t="s">
        <v>1887</v>
      </c>
      <c r="E115" s="88"/>
      <c r="F115" s="343">
        <f>0.5</f>
        <v>0.5</v>
      </c>
      <c r="G115" s="162"/>
      <c r="H115" s="266">
        <f>F115*G115</f>
        <v>0</v>
      </c>
      <c r="I115" s="162"/>
      <c r="J115" s="392">
        <f>MAX((H115-I115),0)</f>
        <v>0</v>
      </c>
      <c r="K115" s="263"/>
      <c r="L115" s="266">
        <f>J115*K115</f>
        <v>0</v>
      </c>
      <c r="M115" s="458"/>
      <c r="N115" s="82"/>
      <c r="O115" s="82"/>
      <c r="P115" s="82"/>
      <c r="Q115" s="82"/>
      <c r="R115" s="82"/>
      <c r="S115" s="82"/>
      <c r="T115" s="82"/>
    </row>
    <row r="116" spans="1:20" ht="15.75">
      <c r="C116" s="297"/>
      <c r="D116" s="109"/>
      <c r="E116" s="93"/>
      <c r="F116" s="259"/>
      <c r="G116" s="347"/>
      <c r="H116" s="260"/>
      <c r="I116" s="259"/>
      <c r="J116" s="347"/>
      <c r="K116" s="259"/>
      <c r="L116" s="259"/>
      <c r="M116" s="458"/>
      <c r="N116" s="82"/>
      <c r="O116" s="82"/>
      <c r="P116" s="82"/>
      <c r="Q116" s="82"/>
      <c r="R116" s="82"/>
      <c r="S116" s="82"/>
      <c r="T116" s="82"/>
    </row>
    <row r="117" spans="1:20" ht="15.75">
      <c r="B117" s="32" t="s">
        <v>271</v>
      </c>
      <c r="C117" s="465"/>
      <c r="D117" s="528" t="s">
        <v>431</v>
      </c>
      <c r="E117" s="473"/>
      <c r="F117" s="477">
        <v>1</v>
      </c>
      <c r="G117" s="331"/>
      <c r="H117" s="478">
        <f>F117*G117</f>
        <v>0</v>
      </c>
      <c r="I117" s="331"/>
      <c r="J117" s="392">
        <f>MAX((H117-I117),0)</f>
        <v>0</v>
      </c>
      <c r="K117" s="464">
        <v>12.5</v>
      </c>
      <c r="L117" s="478">
        <f>J117*K117</f>
        <v>0</v>
      </c>
      <c r="M117" s="458"/>
      <c r="N117" s="82"/>
      <c r="O117" s="82"/>
      <c r="P117" s="82"/>
      <c r="Q117" s="82"/>
      <c r="R117" s="82"/>
      <c r="S117" s="82"/>
      <c r="T117" s="82"/>
    </row>
    <row r="118" spans="1:20" ht="15.75">
      <c r="B118" s="32"/>
      <c r="C118" s="297"/>
      <c r="D118" s="526"/>
      <c r="E118" s="88"/>
      <c r="F118" s="324"/>
      <c r="G118" s="325"/>
      <c r="H118" s="325"/>
      <c r="I118" s="325"/>
      <c r="J118" s="325"/>
      <c r="K118" s="325"/>
      <c r="L118" s="326"/>
      <c r="M118" s="458"/>
      <c r="N118" s="82"/>
      <c r="O118" s="82"/>
      <c r="P118" s="82"/>
      <c r="Q118" s="82"/>
      <c r="R118" s="82"/>
      <c r="S118" s="82"/>
      <c r="T118" s="82"/>
    </row>
    <row r="119" spans="1:20" ht="15.75">
      <c r="B119" s="32" t="s">
        <v>571</v>
      </c>
      <c r="C119" s="333"/>
      <c r="D119" s="463" t="s">
        <v>1884</v>
      </c>
      <c r="E119" s="89"/>
      <c r="F119" s="361"/>
      <c r="G119" s="391">
        <f>SUM(G113:G118)</f>
        <v>0</v>
      </c>
      <c r="H119" s="391">
        <f>SUM(H113:H118)</f>
        <v>0</v>
      </c>
      <c r="I119" s="391">
        <f>SUM(I113:I118)</f>
        <v>0</v>
      </c>
      <c r="J119" s="391">
        <f>SUM(J113:J118)</f>
        <v>0</v>
      </c>
      <c r="K119" s="332"/>
      <c r="L119" s="391">
        <f>SUM(L113:L118)</f>
        <v>0</v>
      </c>
      <c r="M119" s="458"/>
      <c r="N119" s="82"/>
      <c r="O119" s="82"/>
      <c r="P119" s="82"/>
      <c r="Q119" s="82"/>
      <c r="R119" s="82"/>
      <c r="S119" s="82"/>
      <c r="T119" s="82"/>
    </row>
    <row r="120" spans="1:20" ht="15.75">
      <c r="C120" s="480"/>
      <c r="D120" s="107"/>
      <c r="E120" s="337"/>
      <c r="F120" s="371"/>
      <c r="G120" s="288"/>
      <c r="H120" s="288"/>
      <c r="I120" s="288"/>
      <c r="J120" s="288"/>
      <c r="K120" s="481"/>
      <c r="L120" s="482"/>
      <c r="M120" s="483"/>
      <c r="P120" s="25" t="str">
        <f>CONCATENATE(N120,O120)</f>
        <v/>
      </c>
    </row>
    <row r="121" spans="1:20" ht="30">
      <c r="B121" s="47" t="s">
        <v>272</v>
      </c>
      <c r="C121" s="529">
        <v>3</v>
      </c>
      <c r="D121" s="479" t="s">
        <v>439</v>
      </c>
      <c r="E121" s="473"/>
      <c r="F121" s="378">
        <v>1</v>
      </c>
      <c r="G121" s="406">
        <v>100</v>
      </c>
      <c r="H121" s="478">
        <f>F121*G121</f>
        <v>100</v>
      </c>
      <c r="I121" s="331"/>
      <c r="J121" s="392">
        <f>K121*H121</f>
        <v>1250</v>
      </c>
      <c r="K121" s="464">
        <v>12.5</v>
      </c>
      <c r="L121" s="478">
        <f>J121*K121</f>
        <v>15625</v>
      </c>
      <c r="M121" s="458"/>
      <c r="N121" s="82"/>
      <c r="O121" s="82"/>
      <c r="P121" s="82"/>
      <c r="Q121" s="82"/>
      <c r="R121" s="82"/>
      <c r="S121" s="82"/>
      <c r="T121" s="82"/>
    </row>
    <row r="122" spans="1:20" ht="15.75">
      <c r="C122" s="480"/>
      <c r="D122" s="107"/>
      <c r="E122" s="337"/>
      <c r="F122" s="371"/>
      <c r="G122" s="288"/>
      <c r="H122" s="288"/>
      <c r="I122" s="288"/>
      <c r="J122" s="288"/>
      <c r="K122" s="481"/>
      <c r="L122" s="482"/>
      <c r="M122" s="483"/>
      <c r="P122" s="25" t="str">
        <f>CONCATENATE(N122,O122)</f>
        <v/>
      </c>
    </row>
    <row r="123" spans="1:20" ht="30">
      <c r="C123" s="1401">
        <v>4</v>
      </c>
      <c r="D123" s="1392" t="s">
        <v>2444</v>
      </c>
      <c r="E123" s="1391"/>
      <c r="F123" s="439"/>
      <c r="G123" s="177"/>
      <c r="H123" s="125"/>
      <c r="I123" s="288"/>
      <c r="J123" s="288"/>
      <c r="K123" s="481"/>
      <c r="L123" s="1390"/>
      <c r="M123" s="483"/>
    </row>
    <row r="124" spans="1:20" customFormat="1" ht="15.75">
      <c r="A124" s="13"/>
      <c r="B124" s="14" t="s">
        <v>2450</v>
      </c>
      <c r="C124" s="1396"/>
      <c r="D124" s="1405"/>
      <c r="E124" s="1405"/>
      <c r="F124" s="1385"/>
      <c r="G124" s="251"/>
      <c r="H124" s="853">
        <f>F124*G124</f>
        <v>0</v>
      </c>
      <c r="I124" s="251"/>
      <c r="J124" s="853">
        <f>MAX((H124-I124),0)</f>
        <v>0</v>
      </c>
      <c r="K124" s="1385"/>
      <c r="L124" s="190">
        <f>J124*K124</f>
        <v>0</v>
      </c>
      <c r="M124" s="836"/>
      <c r="N124" s="79"/>
      <c r="O124" s="79"/>
      <c r="P124" s="79"/>
      <c r="Q124" s="79"/>
      <c r="R124" s="79"/>
      <c r="S124" s="79"/>
      <c r="T124" s="79"/>
    </row>
    <row r="125" spans="1:20" ht="15.75">
      <c r="C125" s="333"/>
      <c r="D125" s="1402"/>
      <c r="E125" s="410"/>
      <c r="F125" s="371"/>
      <c r="G125" s="288"/>
      <c r="H125" s="288"/>
      <c r="I125" s="288"/>
      <c r="J125" s="288"/>
      <c r="K125" s="1393"/>
      <c r="L125" s="482"/>
      <c r="M125" s="483"/>
      <c r="P125" s="25" t="str">
        <f>CONCATENATE(N125,O125)</f>
        <v/>
      </c>
    </row>
    <row r="126" spans="1:20" ht="15.75">
      <c r="A126" s="31"/>
      <c r="B126" s="1400" t="s">
        <v>542</v>
      </c>
      <c r="C126" s="484"/>
      <c r="D126" s="485" t="s">
        <v>1999</v>
      </c>
      <c r="E126" s="88"/>
      <c r="F126" s="361"/>
      <c r="G126" s="486">
        <f>G119+G107+G97+G88+G78+G66+G54+G44+G35+G25+SUM(G124:G125)</f>
        <v>0</v>
      </c>
      <c r="H126" s="486">
        <f>H119+H107+H97+H88+H78+H66+H54+H44+H35+H25+SUM(H124:H125)</f>
        <v>0</v>
      </c>
      <c r="I126" s="486">
        <f>I119+I107+I97+I88+I78+I66+I54+I44+I35+I25+SUM(I124:I125)</f>
        <v>0</v>
      </c>
      <c r="J126" s="486">
        <f>J119+J107+J97+J88+J78+J66+J54+J44+J35+J25+SUM(J124:J125)</f>
        <v>0</v>
      </c>
      <c r="K126" s="361"/>
      <c r="L126" s="486">
        <f>L119+L107+L97+L88+L78+L66+L54+L44+L35+L25+SUM(L124:L125)</f>
        <v>0</v>
      </c>
      <c r="M126" s="483"/>
      <c r="P126" s="25" t="str">
        <f>CONCATENATE(N126,O126)</f>
        <v/>
      </c>
    </row>
    <row r="127" spans="1:20" ht="15.75">
      <c r="A127" s="31" t="s">
        <v>1932</v>
      </c>
      <c r="B127" s="32" t="s">
        <v>1932</v>
      </c>
      <c r="K127" s="90"/>
    </row>
  </sheetData>
  <sheetProtection selectLockedCells="1"/>
  <mergeCells count="12">
    <mergeCell ref="C1:L1"/>
    <mergeCell ref="C2:L2"/>
    <mergeCell ref="C3:L3"/>
    <mergeCell ref="D4:H4"/>
    <mergeCell ref="C7:D7"/>
    <mergeCell ref="E7:F7"/>
    <mergeCell ref="I5:J5"/>
    <mergeCell ref="K5:L5"/>
    <mergeCell ref="C6:D6"/>
    <mergeCell ref="E6:F6"/>
    <mergeCell ref="I6:J6"/>
    <mergeCell ref="K6:L6"/>
  </mergeCells>
  <phoneticPr fontId="58" type="noConversion"/>
  <dataValidations count="5">
    <dataValidation type="list" operator="greaterThanOrEqual" allowBlank="1" showDropDown="1" showInputMessage="1" showErrorMessage="1" errorTitle="Invalid range" error="Value cannot be less than 20%" sqref="K115">
      <formula1>RW</formula1>
    </dataValidation>
    <dataValidation type="decimal" allowBlank="1" showInputMessage="1" showErrorMessage="1" errorTitle="Error !!" error="The reported value is either a text or Negative or Greater than 13 digits (9999999999999.99)._x000a_ _x000a_Please report correct value._x000a_" sqref="I113:J113 G100:G106 G90:G96 G113 I100:J106 I81:J87 G60 G117 I37:J43 G37:G43 I18:J24 G28:G34 I121 G81:G87 G18:G24 I47:J53 I60:J60 I28:J34 I64:J64 G47:G53 I71:J77 G71:G77 G64 G62 I62:J62 G115 I115:J115 I117:J117 I90:J96">
      <formula1>0</formula1>
      <formula2>9999999999999.99</formula2>
    </dataValidation>
    <dataValidation operator="greaterThanOrEqual" allowBlank="1" showInputMessage="1" showErrorMessage="1" errorTitle="Invalid range" error="Value cannot be less than 20%" sqref="K117 K64"/>
    <dataValidation type="custom" allowBlank="1" showInputMessage="1" showErrorMessage="1" sqref="D124:E124">
      <formula1>TRUE</formula1>
    </dataValidation>
    <dataValidation type="list" operator="greaterThanOrEqual" allowBlank="1" showDropDown="1" showInputMessage="1" showErrorMessage="1" errorTitle="Invalid range" error="Value cannot be less than 20%" sqref="K60 K62 K113">
      <formula1>RW</formula1>
    </dataValidation>
  </dataValidations>
  <pageMargins left="0.7" right="0.7" top="0.75" bottom="0.75" header="0.3" footer="0.3"/>
  <pageSetup paperSize="9"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235"/>
  <sheetViews>
    <sheetView showGridLines="0" defaultGridColor="0" topLeftCell="A2" colorId="32" zoomScale="80" zoomScaleNormal="80" workbookViewId="0">
      <pane xSplit="8" ySplit="11" topLeftCell="I13" activePane="bottomRight" state="frozen"/>
      <selection activeCell="G12" sqref="G12"/>
      <selection pane="topRight" activeCell="G12" sqref="G12"/>
      <selection pane="bottomLeft" activeCell="G12" sqref="G12"/>
      <selection pane="bottomRight" activeCell="C7" sqref="C7:E7"/>
    </sheetView>
  </sheetViews>
  <sheetFormatPr defaultColWidth="9" defaultRowHeight="15"/>
  <cols>
    <col min="1" max="1" width="4" style="576" hidden="1" customWidth="1"/>
    <col min="2" max="2" width="9.140625" style="577" hidden="1" customWidth="1"/>
    <col min="3" max="3" width="5.28515625" style="36" customWidth="1"/>
    <col min="4" max="4" width="2.85546875" style="36" hidden="1" customWidth="1"/>
    <col min="5" max="5" width="43.7109375" style="44" customWidth="1"/>
    <col min="6" max="6" width="11.85546875" style="25" customWidth="1"/>
    <col min="7" max="14" width="22.7109375" style="25" customWidth="1"/>
    <col min="15" max="16384" width="9" style="25"/>
  </cols>
  <sheetData>
    <row r="1" spans="1:37" hidden="1">
      <c r="C1" s="34"/>
      <c r="D1" s="34"/>
      <c r="E1" s="1413"/>
      <c r="F1" s="1413"/>
      <c r="G1" s="1413"/>
      <c r="H1" s="1413"/>
      <c r="I1" s="1413"/>
      <c r="J1" s="1413"/>
      <c r="K1" s="1413"/>
      <c r="L1" s="1413"/>
      <c r="M1" s="1413"/>
      <c r="N1" s="1413"/>
    </row>
    <row r="2" spans="1:37" ht="32.25" customHeight="1">
      <c r="C2" s="34"/>
      <c r="D2" s="34"/>
      <c r="E2" s="1456" t="s">
        <v>2083</v>
      </c>
      <c r="F2" s="1456"/>
      <c r="G2" s="1456"/>
      <c r="H2" s="1456"/>
      <c r="I2" s="1456"/>
      <c r="J2" s="1456"/>
      <c r="K2" s="1456"/>
      <c r="L2" s="1456"/>
      <c r="M2" s="1456"/>
      <c r="N2" s="1456"/>
    </row>
    <row r="3" spans="1:37" hidden="1">
      <c r="C3" s="34"/>
      <c r="D3" s="34"/>
      <c r="E3" s="1413"/>
      <c r="F3" s="1413"/>
      <c r="G3" s="1413"/>
      <c r="H3" s="1413"/>
      <c r="I3" s="1413"/>
      <c r="J3" s="1413"/>
      <c r="K3" s="1413"/>
      <c r="L3" s="1413"/>
      <c r="M3" s="1413"/>
      <c r="N3" s="1413"/>
    </row>
    <row r="4" spans="1:37" hidden="1">
      <c r="C4" s="34"/>
      <c r="D4" s="34"/>
      <c r="E4" s="34"/>
      <c r="F4" s="34"/>
      <c r="G4" s="34"/>
      <c r="H4" s="34"/>
      <c r="I4" s="34"/>
      <c r="J4" s="34"/>
      <c r="K4" s="34"/>
      <c r="L4" s="34"/>
      <c r="M4" s="34"/>
      <c r="N4" s="34"/>
    </row>
    <row r="5" spans="1:37" ht="12.75" customHeight="1">
      <c r="C5" s="35"/>
      <c r="D5" s="35"/>
      <c r="E5" s="35"/>
      <c r="F5" s="35"/>
      <c r="G5" s="35"/>
      <c r="H5" s="35"/>
      <c r="I5" s="35"/>
      <c r="J5" s="35"/>
      <c r="K5" s="35"/>
      <c r="L5" s="35"/>
    </row>
    <row r="6" spans="1:37" ht="20.25" customHeight="1">
      <c r="C6" s="1445" t="s">
        <v>840</v>
      </c>
      <c r="D6" s="1480"/>
      <c r="E6" s="1481"/>
      <c r="F6" s="1445" t="s">
        <v>2042</v>
      </c>
      <c r="G6" s="1480"/>
      <c r="H6" s="35"/>
      <c r="K6" s="1460"/>
      <c r="L6" s="1454"/>
      <c r="M6" s="1460"/>
      <c r="N6" s="1454"/>
    </row>
    <row r="7" spans="1:37" ht="15" customHeight="1">
      <c r="C7" s="1442"/>
      <c r="D7" s="1477"/>
      <c r="E7" s="1477"/>
      <c r="F7" s="1442"/>
      <c r="G7" s="1443"/>
      <c r="K7" s="1464"/>
      <c r="L7" s="1465"/>
      <c r="M7" s="1464"/>
      <c r="N7" s="1465"/>
    </row>
    <row r="8" spans="1:37" ht="10.5" customHeight="1" thickBot="1">
      <c r="C8" s="25"/>
      <c r="D8" s="25"/>
      <c r="E8" s="35"/>
    </row>
    <row r="9" spans="1:37" s="27" customFormat="1" ht="15.75" hidden="1" customHeight="1" thickBot="1">
      <c r="A9" s="576"/>
      <c r="B9" s="577"/>
      <c r="E9" s="38"/>
      <c r="I9" s="31" t="s">
        <v>1933</v>
      </c>
      <c r="J9" s="31" t="s">
        <v>2285</v>
      </c>
      <c r="K9" s="31" t="s">
        <v>1934</v>
      </c>
      <c r="L9" s="31" t="s">
        <v>1275</v>
      </c>
      <c r="M9" s="31"/>
      <c r="N9" s="31" t="s">
        <v>1582</v>
      </c>
    </row>
    <row r="10" spans="1:37" ht="11.25" customHeight="1" thickBot="1">
      <c r="C10" s="25"/>
      <c r="D10" s="25"/>
      <c r="E10" s="25"/>
      <c r="N10" s="154" t="s">
        <v>628</v>
      </c>
    </row>
    <row r="11" spans="1:37" s="41" customFormat="1" ht="45">
      <c r="A11" s="578"/>
      <c r="B11" s="579"/>
      <c r="C11" s="153" t="s">
        <v>2084</v>
      </c>
      <c r="D11" s="124"/>
      <c r="E11" s="124" t="s">
        <v>2147</v>
      </c>
      <c r="F11" s="124" t="s">
        <v>1948</v>
      </c>
      <c r="G11" s="124" t="s">
        <v>2085</v>
      </c>
      <c r="H11" s="124" t="s">
        <v>2322</v>
      </c>
      <c r="I11" s="124" t="s">
        <v>2287</v>
      </c>
      <c r="J11" s="124" t="s">
        <v>1892</v>
      </c>
      <c r="K11" s="124" t="s">
        <v>1289</v>
      </c>
      <c r="L11" s="124" t="s">
        <v>923</v>
      </c>
      <c r="M11" s="124" t="s">
        <v>2199</v>
      </c>
      <c r="N11" s="152" t="s">
        <v>1228</v>
      </c>
    </row>
    <row r="12" spans="1:37" ht="15.75">
      <c r="C12" s="145">
        <v>1</v>
      </c>
      <c r="D12" s="146"/>
      <c r="E12" s="42">
        <v>2</v>
      </c>
      <c r="F12" s="147">
        <v>3</v>
      </c>
      <c r="G12" s="43">
        <v>4</v>
      </c>
      <c r="H12" s="43">
        <v>3</v>
      </c>
      <c r="I12" s="43">
        <v>5</v>
      </c>
      <c r="J12" s="43">
        <v>6</v>
      </c>
      <c r="K12" s="43">
        <v>7</v>
      </c>
      <c r="L12" s="43">
        <v>8</v>
      </c>
      <c r="M12" s="28">
        <v>9</v>
      </c>
      <c r="N12" s="43">
        <v>10</v>
      </c>
    </row>
    <row r="13" spans="1:37" ht="32.25" customHeight="1">
      <c r="A13" s="608"/>
      <c r="B13" s="609"/>
      <c r="C13" s="1482" t="s">
        <v>1198</v>
      </c>
      <c r="D13" s="1483"/>
      <c r="E13" s="1483"/>
      <c r="F13" s="1483"/>
      <c r="G13" s="1483"/>
      <c r="H13" s="346" t="s">
        <v>1896</v>
      </c>
      <c r="I13" s="339"/>
      <c r="J13" s="339"/>
      <c r="K13" s="339"/>
      <c r="L13" s="339"/>
      <c r="M13" s="339"/>
      <c r="N13" s="339"/>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ht="30">
      <c r="B14" s="584"/>
      <c r="C14" s="309">
        <v>1</v>
      </c>
      <c r="D14" s="106"/>
      <c r="E14" s="115" t="s">
        <v>1403</v>
      </c>
      <c r="F14" s="335"/>
      <c r="G14" s="338" t="s">
        <v>1895</v>
      </c>
      <c r="H14" s="339"/>
      <c r="I14" s="259"/>
      <c r="J14" s="259"/>
      <c r="K14" s="259"/>
      <c r="L14" s="259"/>
      <c r="M14" s="259"/>
      <c r="N14" s="259"/>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ht="15.75">
      <c r="B15" s="610" t="s">
        <v>2161</v>
      </c>
      <c r="C15" s="297"/>
      <c r="D15" s="101"/>
      <c r="E15" s="102"/>
      <c r="F15" s="100">
        <v>0.2</v>
      </c>
      <c r="G15" s="228"/>
      <c r="H15" s="228"/>
      <c r="I15" s="162"/>
      <c r="J15" s="266">
        <f>I15*F15</f>
        <v>0</v>
      </c>
      <c r="K15" s="162"/>
      <c r="L15" s="266">
        <f>MAX((J15-K15),0)</f>
        <v>0</v>
      </c>
      <c r="M15" s="263"/>
      <c r="N15" s="266">
        <f>L15*M15</f>
        <v>0</v>
      </c>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ht="15.75">
      <c r="B16" s="584"/>
      <c r="C16" s="297"/>
      <c r="D16" s="95"/>
      <c r="E16" s="94"/>
      <c r="F16" s="126"/>
      <c r="G16" s="1072"/>
      <c r="H16" s="1072"/>
      <c r="I16" s="339"/>
      <c r="J16" s="339"/>
      <c r="K16" s="339"/>
      <c r="L16" s="339"/>
      <c r="M16" s="1073"/>
      <c r="N16" s="339"/>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ht="15.75">
      <c r="B17" s="584" t="s">
        <v>844</v>
      </c>
      <c r="C17" s="297"/>
      <c r="D17" s="101"/>
      <c r="E17" s="102"/>
      <c r="F17" s="88"/>
      <c r="G17" s="340" t="s">
        <v>1884</v>
      </c>
      <c r="H17" s="339"/>
      <c r="I17" s="266">
        <f>SUM(I15:I16)</f>
        <v>0</v>
      </c>
      <c r="J17" s="266">
        <f>SUM(J15:J16)</f>
        <v>0</v>
      </c>
      <c r="K17" s="266">
        <f>SUM(K15:K16)</f>
        <v>0</v>
      </c>
      <c r="L17" s="266">
        <f>SUM(L15:L16)</f>
        <v>0</v>
      </c>
      <c r="M17" s="341"/>
      <c r="N17" s="266">
        <f>SUM(N15:N16)</f>
        <v>0</v>
      </c>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ht="15.75">
      <c r="B18" s="584"/>
      <c r="C18" s="297"/>
      <c r="D18" s="95"/>
      <c r="E18" s="94"/>
      <c r="F18" s="100"/>
      <c r="G18" s="338" t="s">
        <v>2087</v>
      </c>
      <c r="H18" s="339"/>
      <c r="I18" s="339"/>
      <c r="J18" s="339"/>
      <c r="K18" s="339"/>
      <c r="L18" s="339"/>
      <c r="M18" s="341"/>
      <c r="N18" s="339"/>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ht="15.75">
      <c r="B19" s="204" t="s">
        <v>1774</v>
      </c>
      <c r="C19" s="297"/>
      <c r="D19" s="95"/>
      <c r="E19" s="94"/>
      <c r="F19" s="100">
        <v>0.2</v>
      </c>
      <c r="G19" s="228"/>
      <c r="H19" s="339"/>
      <c r="I19" s="162"/>
      <c r="J19" s="266">
        <f>I19*F19</f>
        <v>0</v>
      </c>
      <c r="K19" s="162"/>
      <c r="L19" s="392">
        <f>MAX((J19-K19),0)</f>
        <v>0</v>
      </c>
      <c r="M19" s="263"/>
      <c r="N19" s="266">
        <f>L19*M19</f>
        <v>0</v>
      </c>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ht="15.75">
      <c r="B20" s="584"/>
      <c r="C20" s="297"/>
      <c r="D20" s="95"/>
      <c r="E20" s="94"/>
      <c r="F20" s="100"/>
      <c r="G20" s="1072"/>
      <c r="H20" s="339"/>
      <c r="I20" s="339"/>
      <c r="J20" s="339"/>
      <c r="K20" s="339"/>
      <c r="L20" s="339"/>
      <c r="M20" s="1073"/>
      <c r="N20" s="339"/>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ht="15.75">
      <c r="B21" s="584" t="s">
        <v>614</v>
      </c>
      <c r="C21" s="297"/>
      <c r="D21" s="95"/>
      <c r="E21" s="94"/>
      <c r="F21" s="93"/>
      <c r="G21" s="340" t="s">
        <v>1884</v>
      </c>
      <c r="H21" s="339"/>
      <c r="I21" s="266">
        <f>SUM(I19:I20)</f>
        <v>0</v>
      </c>
      <c r="J21" s="266">
        <f>SUM(J19:J20)</f>
        <v>0</v>
      </c>
      <c r="K21" s="266">
        <f>SUM(K19:K20)</f>
        <v>0</v>
      </c>
      <c r="L21" s="266">
        <f>SUM(L19:L20)</f>
        <v>0</v>
      </c>
      <c r="M21" s="341"/>
      <c r="N21" s="266">
        <f>SUM(N19:N20)</f>
        <v>0</v>
      </c>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ht="15.75">
      <c r="B22" s="611" t="s">
        <v>1344</v>
      </c>
      <c r="C22" s="297"/>
      <c r="D22" s="103"/>
      <c r="E22" s="104"/>
      <c r="F22" s="105">
        <v>0.2</v>
      </c>
      <c r="G22" s="338" t="s">
        <v>2088</v>
      </c>
      <c r="H22" s="228"/>
      <c r="I22" s="162"/>
      <c r="J22" s="266">
        <f>I22*F22</f>
        <v>0</v>
      </c>
      <c r="K22" s="162"/>
      <c r="L22" s="392">
        <f>MAX((J22-K22),0)</f>
        <v>0</v>
      </c>
      <c r="M22" s="263"/>
      <c r="N22" s="266">
        <f>L22*M22</f>
        <v>0</v>
      </c>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s="30" customFormat="1" ht="15.75">
      <c r="A23" s="576"/>
      <c r="B23" s="612"/>
      <c r="C23" s="297"/>
      <c r="D23" s="95"/>
      <c r="E23" s="94"/>
      <c r="F23" s="93"/>
      <c r="G23" s="339"/>
      <c r="H23" s="1072"/>
      <c r="I23" s="339"/>
      <c r="J23" s="339"/>
      <c r="K23" s="339"/>
      <c r="L23" s="339"/>
      <c r="M23" s="1073"/>
      <c r="N23" s="339"/>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ht="15.75">
      <c r="B24" s="612" t="s">
        <v>615</v>
      </c>
      <c r="C24" s="297"/>
      <c r="D24" s="95"/>
      <c r="E24" s="94"/>
      <c r="F24" s="93"/>
      <c r="G24" s="340" t="s">
        <v>1884</v>
      </c>
      <c r="H24" s="339"/>
      <c r="I24" s="266">
        <f>SUM(I22:I23)</f>
        <v>0</v>
      </c>
      <c r="J24" s="266">
        <f>SUM(J22:J23)</f>
        <v>0</v>
      </c>
      <c r="K24" s="266">
        <f>SUM(K22:K23)</f>
        <v>0</v>
      </c>
      <c r="L24" s="266">
        <f>SUM(L22:L23)</f>
        <v>0</v>
      </c>
      <c r="M24" s="341"/>
      <c r="N24" s="266">
        <f>SUM(N22:N23)</f>
        <v>0</v>
      </c>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ht="15.75">
      <c r="B25" s="612" t="s">
        <v>616</v>
      </c>
      <c r="C25" s="333"/>
      <c r="D25" s="103"/>
      <c r="E25" s="104"/>
      <c r="F25" s="89"/>
      <c r="G25" s="338" t="s">
        <v>1999</v>
      </c>
      <c r="H25" s="339"/>
      <c r="I25" s="266">
        <f>I24+I21+I17</f>
        <v>0</v>
      </c>
      <c r="J25" s="266">
        <f>J24+J21+J17</f>
        <v>0</v>
      </c>
      <c r="K25" s="266">
        <f>K24+K21+K17</f>
        <v>0</v>
      </c>
      <c r="L25" s="266">
        <f>L24+L21+L17</f>
        <v>0</v>
      </c>
      <c r="M25" s="341"/>
      <c r="N25" s="266">
        <f>N24+N21+N17</f>
        <v>0</v>
      </c>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ht="15.75">
      <c r="B26" s="584"/>
      <c r="C26" s="309"/>
      <c r="D26" s="95"/>
      <c r="E26" s="94"/>
      <c r="F26" s="93"/>
      <c r="G26" s="339"/>
      <c r="H26" s="339"/>
      <c r="I26" s="339"/>
      <c r="J26" s="339"/>
      <c r="K26" s="339"/>
      <c r="L26" s="339"/>
      <c r="M26" s="341"/>
      <c r="N26" s="339"/>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ht="15.75">
      <c r="B27" s="584"/>
      <c r="C27" s="297">
        <v>2</v>
      </c>
      <c r="D27" s="95"/>
      <c r="E27" s="99" t="s">
        <v>2089</v>
      </c>
      <c r="F27" s="100"/>
      <c r="G27" s="338" t="s">
        <v>1895</v>
      </c>
      <c r="H27" s="339"/>
      <c r="I27" s="339"/>
      <c r="J27" s="339"/>
      <c r="K27" s="339"/>
      <c r="L27" s="339"/>
      <c r="M27" s="341"/>
      <c r="N27" s="339"/>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ht="15.75">
      <c r="B28" s="587" t="s">
        <v>1345</v>
      </c>
      <c r="C28" s="297"/>
      <c r="D28" s="101"/>
      <c r="E28" s="102"/>
      <c r="F28" s="100">
        <v>1</v>
      </c>
      <c r="G28" s="228"/>
      <c r="H28" s="228"/>
      <c r="I28" s="162"/>
      <c r="J28" s="266">
        <f>I28*F28</f>
        <v>0</v>
      </c>
      <c r="K28" s="162"/>
      <c r="L28" s="392">
        <f>MAX((J28-K28),0)</f>
        <v>0</v>
      </c>
      <c r="M28" s="263"/>
      <c r="N28" s="266">
        <f>L28*M28</f>
        <v>0</v>
      </c>
    </row>
    <row r="29" spans="1:37" s="30" customFormat="1" ht="15.75">
      <c r="A29" s="576"/>
      <c r="B29" s="584"/>
      <c r="C29" s="297"/>
      <c r="D29" s="95"/>
      <c r="E29" s="94"/>
      <c r="F29" s="93"/>
      <c r="G29" s="1072"/>
      <c r="H29" s="1074"/>
      <c r="I29" s="339"/>
      <c r="J29" s="339"/>
      <c r="K29" s="339"/>
      <c r="L29" s="339"/>
      <c r="M29" s="1073"/>
      <c r="N29" s="339"/>
    </row>
    <row r="30" spans="1:37" ht="15.75">
      <c r="B30" s="584" t="s">
        <v>377</v>
      </c>
      <c r="C30" s="297"/>
      <c r="D30" s="103"/>
      <c r="E30" s="104"/>
      <c r="F30" s="89"/>
      <c r="G30" s="339" t="s">
        <v>1884</v>
      </c>
      <c r="H30" s="340"/>
      <c r="I30" s="266">
        <f>SUM(I28:I29)</f>
        <v>0</v>
      </c>
      <c r="J30" s="266">
        <f>SUM(J28:J29)</f>
        <v>0</v>
      </c>
      <c r="K30" s="266">
        <f>SUM(K28:K29)</f>
        <v>0</v>
      </c>
      <c r="L30" s="266">
        <f>SUM(L28:L29)</f>
        <v>0</v>
      </c>
      <c r="M30" s="341"/>
      <c r="N30" s="266">
        <f>SUM(N28:N29)</f>
        <v>0</v>
      </c>
    </row>
    <row r="31" spans="1:37" ht="15.75">
      <c r="B31" s="584"/>
      <c r="C31" s="297"/>
      <c r="D31" s="95"/>
      <c r="E31" s="94"/>
      <c r="F31" s="100"/>
      <c r="G31" s="338" t="s">
        <v>2090</v>
      </c>
      <c r="H31" s="340"/>
      <c r="I31" s="339"/>
      <c r="J31" s="339"/>
      <c r="K31" s="339"/>
      <c r="L31" s="339"/>
      <c r="M31" s="341"/>
      <c r="N31" s="339"/>
    </row>
    <row r="32" spans="1:37" ht="15.75">
      <c r="B32" s="587" t="s">
        <v>1346</v>
      </c>
      <c r="C32" s="297"/>
      <c r="D32" s="95"/>
      <c r="E32" s="94"/>
      <c r="F32" s="100">
        <v>1</v>
      </c>
      <c r="G32" s="228"/>
      <c r="H32" s="339"/>
      <c r="I32" s="162"/>
      <c r="J32" s="266">
        <f>I32*F32</f>
        <v>0</v>
      </c>
      <c r="K32" s="162"/>
      <c r="L32" s="392">
        <f>MAX((J32-K32),0)</f>
        <v>0</v>
      </c>
      <c r="M32" s="263"/>
      <c r="N32" s="266">
        <f>L32*M32</f>
        <v>0</v>
      </c>
    </row>
    <row r="33" spans="1:14" ht="15.75">
      <c r="B33" s="584"/>
      <c r="C33" s="297"/>
      <c r="D33" s="103"/>
      <c r="E33" s="104"/>
      <c r="F33" s="105"/>
      <c r="G33" s="1072"/>
      <c r="H33" s="340"/>
      <c r="I33" s="339"/>
      <c r="J33" s="339"/>
      <c r="K33" s="339"/>
      <c r="L33" s="339"/>
      <c r="M33" s="1073"/>
      <c r="N33" s="339"/>
    </row>
    <row r="34" spans="1:14" ht="15.75">
      <c r="B34" s="612" t="s">
        <v>803</v>
      </c>
      <c r="C34" s="297"/>
      <c r="D34" s="95"/>
      <c r="E34" s="94"/>
      <c r="F34" s="93"/>
      <c r="G34" s="339" t="s">
        <v>2091</v>
      </c>
      <c r="H34" s="340"/>
      <c r="I34" s="266">
        <f>SUM(I32:I33)</f>
        <v>0</v>
      </c>
      <c r="J34" s="266">
        <f>SUM(J32:J33)</f>
        <v>0</v>
      </c>
      <c r="K34" s="266">
        <f>SUM(K32:K33)</f>
        <v>0</v>
      </c>
      <c r="L34" s="266">
        <f>SUM(L32:L33)</f>
        <v>0</v>
      </c>
      <c r="M34" s="341"/>
      <c r="N34" s="266">
        <f>SUM(N32:N33)</f>
        <v>0</v>
      </c>
    </row>
    <row r="35" spans="1:14" ht="15.75">
      <c r="B35" s="587" t="s">
        <v>1555</v>
      </c>
      <c r="C35" s="297"/>
      <c r="D35" s="103"/>
      <c r="E35" s="104"/>
      <c r="F35" s="105">
        <v>1</v>
      </c>
      <c r="G35" s="338" t="s">
        <v>2088</v>
      </c>
      <c r="H35" s="228"/>
      <c r="I35" s="162"/>
      <c r="J35" s="266">
        <f>I35*F35</f>
        <v>0</v>
      </c>
      <c r="K35" s="162"/>
      <c r="L35" s="392">
        <f>MAX((J35-K35),0)</f>
        <v>0</v>
      </c>
      <c r="M35" s="263"/>
      <c r="N35" s="266">
        <f>L35*M35</f>
        <v>0</v>
      </c>
    </row>
    <row r="36" spans="1:14" s="30" customFormat="1" ht="15.75">
      <c r="A36" s="613"/>
      <c r="B36" s="584"/>
      <c r="C36" s="297"/>
      <c r="D36" s="95"/>
      <c r="E36" s="94"/>
      <c r="F36" s="93"/>
      <c r="G36" s="339"/>
      <c r="H36" s="1074"/>
      <c r="I36" s="339"/>
      <c r="J36" s="339"/>
      <c r="K36" s="339"/>
      <c r="L36" s="339"/>
      <c r="M36" s="1073"/>
      <c r="N36" s="339"/>
    </row>
    <row r="37" spans="1:14" ht="15.75">
      <c r="B37" s="584" t="s">
        <v>586</v>
      </c>
      <c r="C37" s="297"/>
      <c r="D37" s="103"/>
      <c r="E37" s="104"/>
      <c r="F37" s="89"/>
      <c r="G37" s="339" t="s">
        <v>1884</v>
      </c>
      <c r="H37" s="340"/>
      <c r="I37" s="266">
        <f>SUM(I35:I36)</f>
        <v>0</v>
      </c>
      <c r="J37" s="266">
        <f>SUM(J35:J36)</f>
        <v>0</v>
      </c>
      <c r="K37" s="266">
        <f>SUM(K35:K36)</f>
        <v>0</v>
      </c>
      <c r="L37" s="266">
        <f>SUM(L35:L36)</f>
        <v>0</v>
      </c>
      <c r="M37" s="341"/>
      <c r="N37" s="266">
        <f>SUM(N35:N36)</f>
        <v>0</v>
      </c>
    </row>
    <row r="38" spans="1:14" ht="15.75">
      <c r="B38" s="584" t="s">
        <v>587</v>
      </c>
      <c r="C38" s="333"/>
      <c r="D38" s="103"/>
      <c r="E38" s="104"/>
      <c r="F38" s="89"/>
      <c r="G38" s="338" t="s">
        <v>1999</v>
      </c>
      <c r="H38" s="340"/>
      <c r="I38" s="266">
        <f>I37+I34+I30</f>
        <v>0</v>
      </c>
      <c r="J38" s="266">
        <f>J37+J34+J30</f>
        <v>0</v>
      </c>
      <c r="K38" s="266">
        <f>K37+K34+K30</f>
        <v>0</v>
      </c>
      <c r="L38" s="266">
        <f>L37+L34+L30</f>
        <v>0</v>
      </c>
      <c r="M38" s="341"/>
      <c r="N38" s="266">
        <f>N37+N34+N30</f>
        <v>0</v>
      </c>
    </row>
    <row r="39" spans="1:14" ht="15.75">
      <c r="B39" s="584"/>
      <c r="C39" s="309"/>
      <c r="D39" s="95"/>
      <c r="E39" s="94"/>
      <c r="F39" s="93"/>
      <c r="G39" s="339"/>
      <c r="H39" s="340"/>
      <c r="I39" s="339"/>
      <c r="J39" s="339"/>
      <c r="K39" s="339"/>
      <c r="L39" s="339"/>
      <c r="M39" s="341"/>
      <c r="N39" s="339"/>
    </row>
    <row r="40" spans="1:14" ht="45">
      <c r="B40" s="584"/>
      <c r="C40" s="334">
        <v>3</v>
      </c>
      <c r="D40" s="95"/>
      <c r="E40" s="99" t="s">
        <v>1404</v>
      </c>
      <c r="F40" s="93"/>
      <c r="G40" s="338" t="s">
        <v>1895</v>
      </c>
      <c r="H40" s="340"/>
      <c r="I40" s="339"/>
      <c r="J40" s="339"/>
      <c r="K40" s="339"/>
      <c r="L40" s="339"/>
      <c r="M40" s="341"/>
      <c r="N40" s="339"/>
    </row>
    <row r="41" spans="1:14" ht="15.75">
      <c r="B41" s="587" t="s">
        <v>2304</v>
      </c>
      <c r="C41" s="297"/>
      <c r="D41" s="101"/>
      <c r="E41" s="102"/>
      <c r="F41" s="336">
        <v>1</v>
      </c>
      <c r="G41" s="228"/>
      <c r="H41" s="228"/>
      <c r="I41" s="162"/>
      <c r="J41" s="266">
        <f>I41*F41</f>
        <v>0</v>
      </c>
      <c r="K41" s="162"/>
      <c r="L41" s="392">
        <f>MAX((J41-K41),0)</f>
        <v>0</v>
      </c>
      <c r="M41" s="263"/>
      <c r="N41" s="266">
        <f>L41*M41</f>
        <v>0</v>
      </c>
    </row>
    <row r="42" spans="1:14" s="30" customFormat="1" ht="15.75">
      <c r="A42" s="576"/>
      <c r="B42" s="584"/>
      <c r="C42" s="297"/>
      <c r="D42" s="95"/>
      <c r="E42" s="94"/>
      <c r="F42" s="93"/>
      <c r="G42" s="1072"/>
      <c r="H42" s="1074"/>
      <c r="I42" s="339"/>
      <c r="J42" s="339"/>
      <c r="K42" s="339"/>
      <c r="L42" s="339"/>
      <c r="M42" s="1073"/>
      <c r="N42" s="339"/>
    </row>
    <row r="43" spans="1:14" ht="15.75">
      <c r="B43" s="584" t="s">
        <v>850</v>
      </c>
      <c r="C43" s="297"/>
      <c r="D43" s="101"/>
      <c r="E43" s="102"/>
      <c r="F43" s="88"/>
      <c r="G43" s="339" t="s">
        <v>1884</v>
      </c>
      <c r="H43" s="340"/>
      <c r="I43" s="266">
        <f>SUM(I41:I42)</f>
        <v>0</v>
      </c>
      <c r="J43" s="266">
        <f>SUM(J41:J42)</f>
        <v>0</v>
      </c>
      <c r="K43" s="266">
        <f>SUM(K41:K42)</f>
        <v>0</v>
      </c>
      <c r="L43" s="266">
        <f>SUM(L41:L42)</f>
        <v>0</v>
      </c>
      <c r="M43" s="341"/>
      <c r="N43" s="266">
        <f>SUM(N41:N42)</f>
        <v>0</v>
      </c>
    </row>
    <row r="44" spans="1:14" ht="15.75">
      <c r="B44" s="584"/>
      <c r="C44" s="297"/>
      <c r="D44" s="95"/>
      <c r="E44" s="94"/>
      <c r="F44" s="100"/>
      <c r="G44" s="338" t="s">
        <v>2090</v>
      </c>
      <c r="H44" s="340"/>
      <c r="I44" s="339"/>
      <c r="J44" s="339"/>
      <c r="K44" s="339"/>
      <c r="L44" s="339"/>
      <c r="M44" s="341"/>
      <c r="N44" s="339"/>
    </row>
    <row r="45" spans="1:14" ht="15.75">
      <c r="B45" s="587" t="s">
        <v>2021</v>
      </c>
      <c r="C45" s="297"/>
      <c r="D45" s="95"/>
      <c r="E45" s="94"/>
      <c r="F45" s="100">
        <v>1</v>
      </c>
      <c r="G45" s="228"/>
      <c r="H45" s="340"/>
      <c r="I45" s="162"/>
      <c r="J45" s="266">
        <f>I45*F45</f>
        <v>0</v>
      </c>
      <c r="K45" s="162"/>
      <c r="L45" s="392">
        <f>MAX((J45-K45),0)</f>
        <v>0</v>
      </c>
      <c r="M45" s="263"/>
      <c r="N45" s="266">
        <f>L45*M45</f>
        <v>0</v>
      </c>
    </row>
    <row r="46" spans="1:14" ht="15.75">
      <c r="B46" s="584"/>
      <c r="C46" s="297"/>
      <c r="D46" s="103"/>
      <c r="E46" s="104"/>
      <c r="F46" s="105"/>
      <c r="G46" s="1072"/>
      <c r="H46" s="340"/>
      <c r="I46" s="339"/>
      <c r="J46" s="339"/>
      <c r="K46" s="339"/>
      <c r="L46" s="339"/>
      <c r="M46" s="1073"/>
      <c r="N46" s="339"/>
    </row>
    <row r="47" spans="1:14" ht="15.75">
      <c r="B47" s="612" t="s">
        <v>851</v>
      </c>
      <c r="C47" s="297"/>
      <c r="D47" s="103"/>
      <c r="E47" s="104"/>
      <c r="F47" s="89"/>
      <c r="G47" s="339" t="s">
        <v>2091</v>
      </c>
      <c r="H47" s="340"/>
      <c r="I47" s="266">
        <f>SUM(I45:I46)</f>
        <v>0</v>
      </c>
      <c r="J47" s="266">
        <f>SUM(J45:J46)</f>
        <v>0</v>
      </c>
      <c r="K47" s="266">
        <f>SUM(K45:K46)</f>
        <v>0</v>
      </c>
      <c r="L47" s="266">
        <f>SUM(L45:L46)</f>
        <v>0</v>
      </c>
      <c r="M47" s="341"/>
      <c r="N47" s="266">
        <f>SUM(N45:N46)</f>
        <v>0</v>
      </c>
    </row>
    <row r="48" spans="1:14" ht="15.75">
      <c r="B48" s="587" t="s">
        <v>2022</v>
      </c>
      <c r="C48" s="297"/>
      <c r="D48" s="95"/>
      <c r="E48" s="94"/>
      <c r="F48" s="100">
        <v>1</v>
      </c>
      <c r="G48" s="338" t="s">
        <v>2088</v>
      </c>
      <c r="H48" s="228"/>
      <c r="I48" s="162"/>
      <c r="J48" s="266">
        <f>I48*F48</f>
        <v>0</v>
      </c>
      <c r="K48" s="162"/>
      <c r="L48" s="392">
        <f>MAX((J48-K48),0)</f>
        <v>0</v>
      </c>
      <c r="M48" s="263"/>
      <c r="N48" s="266">
        <f>L48*M48</f>
        <v>0</v>
      </c>
    </row>
    <row r="49" spans="2:14" ht="15.75">
      <c r="B49" s="584"/>
      <c r="C49" s="297"/>
      <c r="D49" s="95"/>
      <c r="E49" s="94"/>
      <c r="F49" s="93"/>
      <c r="G49" s="339"/>
      <c r="H49" s="1074"/>
      <c r="I49" s="339"/>
      <c r="J49" s="339"/>
      <c r="K49" s="339"/>
      <c r="L49" s="339"/>
      <c r="M49" s="1073"/>
      <c r="N49" s="339"/>
    </row>
    <row r="50" spans="2:14" ht="15.75">
      <c r="B50" s="584" t="s">
        <v>425</v>
      </c>
      <c r="C50" s="297"/>
      <c r="D50" s="103"/>
      <c r="E50" s="104"/>
      <c r="F50" s="89"/>
      <c r="G50" s="339" t="s">
        <v>1884</v>
      </c>
      <c r="H50" s="340"/>
      <c r="I50" s="266">
        <f>SUM(I48:I49)</f>
        <v>0</v>
      </c>
      <c r="J50" s="266">
        <f>SUM(J48:J49)</f>
        <v>0</v>
      </c>
      <c r="K50" s="266">
        <f>SUM(K48:K49)</f>
        <v>0</v>
      </c>
      <c r="L50" s="266">
        <f>SUM(L48:L49)</f>
        <v>0</v>
      </c>
      <c r="M50" s="341"/>
      <c r="N50" s="266">
        <f>SUM(N48:N49)</f>
        <v>0</v>
      </c>
    </row>
    <row r="51" spans="2:14" ht="15.75">
      <c r="B51" s="584" t="s">
        <v>426</v>
      </c>
      <c r="C51" s="333"/>
      <c r="D51" s="103"/>
      <c r="E51" s="104"/>
      <c r="F51" s="89"/>
      <c r="G51" s="338" t="s">
        <v>1999</v>
      </c>
      <c r="H51" s="340"/>
      <c r="I51" s="266">
        <f>I50+I47+I43</f>
        <v>0</v>
      </c>
      <c r="J51" s="266">
        <f>J50+J47+J43</f>
        <v>0</v>
      </c>
      <c r="K51" s="266">
        <f>K50+K47+K43</f>
        <v>0</v>
      </c>
      <c r="L51" s="266">
        <f>L50+L47+L43</f>
        <v>0</v>
      </c>
      <c r="M51" s="341"/>
      <c r="N51" s="266">
        <f>N50+N47+N43</f>
        <v>0</v>
      </c>
    </row>
    <row r="52" spans="2:14" ht="15.75">
      <c r="C52" s="309"/>
      <c r="D52" s="95"/>
      <c r="E52" s="94"/>
      <c r="F52" s="93"/>
      <c r="G52" s="339"/>
      <c r="H52" s="340"/>
      <c r="I52" s="339"/>
      <c r="J52" s="339"/>
      <c r="K52" s="339"/>
      <c r="L52" s="339"/>
      <c r="M52" s="341"/>
      <c r="N52" s="339"/>
    </row>
    <row r="53" spans="2:14" ht="15.75">
      <c r="B53" s="584"/>
      <c r="C53" s="297">
        <v>4</v>
      </c>
      <c r="D53" s="95"/>
      <c r="E53" s="99" t="s">
        <v>2092</v>
      </c>
      <c r="F53" s="100"/>
      <c r="G53" s="338" t="s">
        <v>1895</v>
      </c>
      <c r="H53" s="340"/>
      <c r="I53" s="339"/>
      <c r="J53" s="339"/>
      <c r="K53" s="339"/>
      <c r="L53" s="339"/>
      <c r="M53" s="341"/>
      <c r="N53" s="339"/>
    </row>
    <row r="54" spans="2:14" ht="15.75">
      <c r="B54" s="587" t="s">
        <v>1365</v>
      </c>
      <c r="C54" s="297"/>
      <c r="D54" s="101"/>
      <c r="E54" s="102"/>
      <c r="F54" s="100">
        <v>0.5</v>
      </c>
      <c r="G54" s="228"/>
      <c r="H54" s="228"/>
      <c r="I54" s="162"/>
      <c r="J54" s="266">
        <f>I54*F54</f>
        <v>0</v>
      </c>
      <c r="K54" s="162"/>
      <c r="L54" s="392">
        <f>MAX((J54-K54),0)</f>
        <v>0</v>
      </c>
      <c r="M54" s="263"/>
      <c r="N54" s="266">
        <f>L54*M54</f>
        <v>0</v>
      </c>
    </row>
    <row r="55" spans="2:14" ht="15.75">
      <c r="B55" s="584"/>
      <c r="C55" s="297"/>
      <c r="D55" s="95"/>
      <c r="E55" s="94"/>
      <c r="F55" s="93"/>
      <c r="G55" s="1072"/>
      <c r="H55" s="1074"/>
      <c r="I55" s="339"/>
      <c r="J55" s="339"/>
      <c r="K55" s="339"/>
      <c r="L55" s="339"/>
      <c r="M55" s="1073"/>
      <c r="N55" s="339"/>
    </row>
    <row r="56" spans="2:14" ht="15.75">
      <c r="B56" s="584" t="s">
        <v>520</v>
      </c>
      <c r="C56" s="297"/>
      <c r="D56" s="101"/>
      <c r="E56" s="102"/>
      <c r="F56" s="88"/>
      <c r="G56" s="339" t="s">
        <v>1884</v>
      </c>
      <c r="H56" s="340"/>
      <c r="I56" s="266">
        <f>SUM(I54:I55)</f>
        <v>0</v>
      </c>
      <c r="J56" s="266">
        <f>SUM(J54:J55)</f>
        <v>0</v>
      </c>
      <c r="K56" s="266">
        <f>SUM(K54:K55)</f>
        <v>0</v>
      </c>
      <c r="L56" s="266">
        <f>SUM(L54:L55)</f>
        <v>0</v>
      </c>
      <c r="M56" s="341"/>
      <c r="N56" s="266">
        <f>SUM(N54:N55)</f>
        <v>0</v>
      </c>
    </row>
    <row r="57" spans="2:14" ht="15.75">
      <c r="B57" s="584"/>
      <c r="C57" s="297"/>
      <c r="D57" s="95"/>
      <c r="E57" s="94"/>
      <c r="F57" s="100"/>
      <c r="G57" s="338" t="s">
        <v>2090</v>
      </c>
      <c r="H57" s="340"/>
      <c r="I57" s="339"/>
      <c r="J57" s="339"/>
      <c r="K57" s="339"/>
      <c r="L57" s="339"/>
      <c r="M57" s="341"/>
      <c r="N57" s="339"/>
    </row>
    <row r="58" spans="2:14" ht="15.75">
      <c r="B58" s="587" t="s">
        <v>1608</v>
      </c>
      <c r="C58" s="297"/>
      <c r="D58" s="95"/>
      <c r="E58" s="94"/>
      <c r="F58" s="100">
        <v>0.5</v>
      </c>
      <c r="G58" s="228"/>
      <c r="H58" s="340"/>
      <c r="I58" s="162"/>
      <c r="J58" s="266">
        <f>I58*F58</f>
        <v>0</v>
      </c>
      <c r="K58" s="162"/>
      <c r="L58" s="392">
        <f>MAX((J58-K58),0)</f>
        <v>0</v>
      </c>
      <c r="M58" s="263"/>
      <c r="N58" s="266">
        <f>L58*M58</f>
        <v>0</v>
      </c>
    </row>
    <row r="59" spans="2:14" ht="15.75">
      <c r="B59" s="584"/>
      <c r="C59" s="297"/>
      <c r="D59" s="103"/>
      <c r="E59" s="104"/>
      <c r="F59" s="105"/>
      <c r="G59" s="1072"/>
      <c r="H59" s="340"/>
      <c r="I59" s="339"/>
      <c r="J59" s="339"/>
      <c r="K59" s="339"/>
      <c r="L59" s="339"/>
      <c r="M59" s="1073"/>
      <c r="N59" s="339"/>
    </row>
    <row r="60" spans="2:14" ht="15.75">
      <c r="B60" s="612" t="s">
        <v>707</v>
      </c>
      <c r="C60" s="297"/>
      <c r="D60" s="103"/>
      <c r="E60" s="104"/>
      <c r="F60" s="89"/>
      <c r="G60" s="339" t="s">
        <v>2091</v>
      </c>
      <c r="H60" s="340"/>
      <c r="I60" s="266">
        <f>SUM(I58:I59)</f>
        <v>0</v>
      </c>
      <c r="J60" s="266">
        <f>SUM(J58:J59)</f>
        <v>0</v>
      </c>
      <c r="K60" s="266">
        <f>SUM(K58:K59)</f>
        <v>0</v>
      </c>
      <c r="L60" s="266">
        <f>SUM(L58:L59)</f>
        <v>0</v>
      </c>
      <c r="M60" s="341"/>
      <c r="N60" s="266">
        <f>SUM(N58:N59)</f>
        <v>0</v>
      </c>
    </row>
    <row r="61" spans="2:14" ht="15.75">
      <c r="B61" s="587" t="s">
        <v>1707</v>
      </c>
      <c r="C61" s="297"/>
      <c r="D61" s="103"/>
      <c r="E61" s="104"/>
      <c r="F61" s="105">
        <v>0.5</v>
      </c>
      <c r="G61" s="338" t="s">
        <v>2088</v>
      </c>
      <c r="H61" s="228"/>
      <c r="I61" s="162"/>
      <c r="J61" s="266">
        <f>I61*F61</f>
        <v>0</v>
      </c>
      <c r="K61" s="162"/>
      <c r="L61" s="392">
        <f>MAX((J61-K61),0)</f>
        <v>0</v>
      </c>
      <c r="M61" s="263"/>
      <c r="N61" s="266">
        <f>L61*M61</f>
        <v>0</v>
      </c>
    </row>
    <row r="62" spans="2:14" ht="15.75">
      <c r="B62" s="584"/>
      <c r="C62" s="297"/>
      <c r="D62" s="95"/>
      <c r="E62" s="94"/>
      <c r="F62" s="93"/>
      <c r="G62" s="339"/>
      <c r="H62" s="1074"/>
      <c r="I62" s="339"/>
      <c r="J62" s="339"/>
      <c r="K62" s="339"/>
      <c r="L62" s="339"/>
      <c r="M62" s="1073"/>
      <c r="N62" s="339"/>
    </row>
    <row r="63" spans="2:14" ht="15.75">
      <c r="B63" s="584" t="s">
        <v>701</v>
      </c>
      <c r="C63" s="297"/>
      <c r="D63" s="95"/>
      <c r="E63" s="94"/>
      <c r="F63" s="93"/>
      <c r="G63" s="339" t="s">
        <v>1884</v>
      </c>
      <c r="H63" s="340"/>
      <c r="I63" s="266">
        <f>SUM(I61:I62)</f>
        <v>0</v>
      </c>
      <c r="J63" s="266">
        <f>SUM(J61:J62)</f>
        <v>0</v>
      </c>
      <c r="K63" s="266">
        <f>SUM(K61:K62)</f>
        <v>0</v>
      </c>
      <c r="L63" s="266">
        <f>SUM(L61:L62)</f>
        <v>0</v>
      </c>
      <c r="M63" s="341"/>
      <c r="N63" s="266">
        <f>SUM(N61:N62)</f>
        <v>0</v>
      </c>
    </row>
    <row r="64" spans="2:14" ht="15.75">
      <c r="B64" s="584" t="s">
        <v>702</v>
      </c>
      <c r="C64" s="333"/>
      <c r="D64" s="103"/>
      <c r="E64" s="104"/>
      <c r="F64" s="89"/>
      <c r="G64" s="338" t="s">
        <v>1999</v>
      </c>
      <c r="H64" s="340"/>
      <c r="I64" s="266">
        <f>I63+I60+I56</f>
        <v>0</v>
      </c>
      <c r="J64" s="266">
        <f>J63+J60+J56</f>
        <v>0</v>
      </c>
      <c r="K64" s="266">
        <f>K63+K60+K56</f>
        <v>0</v>
      </c>
      <c r="L64" s="266">
        <f>L63+L60+L56</f>
        <v>0</v>
      </c>
      <c r="M64" s="341"/>
      <c r="N64" s="266">
        <f>N63+N60+N56</f>
        <v>0</v>
      </c>
    </row>
    <row r="65" spans="2:14" ht="15.75">
      <c r="C65" s="309"/>
      <c r="D65" s="95"/>
      <c r="E65" s="94"/>
      <c r="F65" s="93"/>
      <c r="G65" s="339"/>
      <c r="H65" s="340"/>
      <c r="I65" s="339"/>
      <c r="J65" s="339"/>
      <c r="K65" s="339"/>
      <c r="L65" s="339"/>
      <c r="M65" s="341"/>
      <c r="N65" s="339"/>
    </row>
    <row r="66" spans="2:14" ht="15.75">
      <c r="B66" s="584"/>
      <c r="C66" s="297">
        <v>5</v>
      </c>
      <c r="D66" s="95"/>
      <c r="E66" s="99" t="s">
        <v>2093</v>
      </c>
      <c r="F66" s="100"/>
      <c r="G66" s="338" t="s">
        <v>1895</v>
      </c>
      <c r="H66" s="340"/>
      <c r="I66" s="339"/>
      <c r="J66" s="339"/>
      <c r="K66" s="339"/>
      <c r="L66" s="339"/>
      <c r="M66" s="341"/>
      <c r="N66" s="339"/>
    </row>
    <row r="67" spans="2:14" ht="15.75">
      <c r="B67" s="587" t="s">
        <v>1708</v>
      </c>
      <c r="C67" s="297"/>
      <c r="D67" s="101"/>
      <c r="E67" s="102"/>
      <c r="F67" s="100">
        <v>1</v>
      </c>
      <c r="G67" s="228"/>
      <c r="H67" s="228"/>
      <c r="I67" s="162"/>
      <c r="J67" s="266">
        <f>I67*F67</f>
        <v>0</v>
      </c>
      <c r="K67" s="162"/>
      <c r="L67" s="392">
        <f>MAX((J67-K67),0)</f>
        <v>0</v>
      </c>
      <c r="M67" s="263"/>
      <c r="N67" s="266">
        <f>L67*M67</f>
        <v>0</v>
      </c>
    </row>
    <row r="68" spans="2:14" ht="15.75">
      <c r="B68" s="584"/>
      <c r="C68" s="297"/>
      <c r="D68" s="95"/>
      <c r="E68" s="94"/>
      <c r="F68" s="93"/>
      <c r="G68" s="1072"/>
      <c r="H68" s="1074"/>
      <c r="I68" s="339"/>
      <c r="J68" s="339"/>
      <c r="K68" s="339"/>
      <c r="L68" s="339"/>
      <c r="M68" s="1073"/>
      <c r="N68" s="339"/>
    </row>
    <row r="69" spans="2:14" ht="15.75">
      <c r="B69" s="584" t="s">
        <v>854</v>
      </c>
      <c r="C69" s="297"/>
      <c r="D69" s="101"/>
      <c r="E69" s="102"/>
      <c r="F69" s="88"/>
      <c r="G69" s="339" t="s">
        <v>1884</v>
      </c>
      <c r="H69" s="340"/>
      <c r="I69" s="266">
        <f>SUM(I67:I68)</f>
        <v>0</v>
      </c>
      <c r="J69" s="266">
        <f>SUM(J67:J68)</f>
        <v>0</v>
      </c>
      <c r="K69" s="266">
        <f>SUM(K67:K68)</f>
        <v>0</v>
      </c>
      <c r="L69" s="266">
        <f>SUM(L67:L68)</f>
        <v>0</v>
      </c>
      <c r="M69" s="341"/>
      <c r="N69" s="266">
        <f>SUM(N67:N68)</f>
        <v>0</v>
      </c>
    </row>
    <row r="70" spans="2:14" ht="15.75">
      <c r="B70" s="584"/>
      <c r="C70" s="297"/>
      <c r="D70" s="95"/>
      <c r="E70" s="94"/>
      <c r="F70" s="100"/>
      <c r="G70" s="338" t="s">
        <v>2090</v>
      </c>
      <c r="H70" s="340"/>
      <c r="I70" s="339"/>
      <c r="J70" s="339"/>
      <c r="K70" s="339"/>
      <c r="L70" s="339"/>
      <c r="M70" s="341"/>
      <c r="N70" s="339"/>
    </row>
    <row r="71" spans="2:14" ht="15.75">
      <c r="B71" s="587" t="s">
        <v>1491</v>
      </c>
      <c r="C71" s="297"/>
      <c r="D71" s="95"/>
      <c r="E71" s="94"/>
      <c r="F71" s="100">
        <v>1</v>
      </c>
      <c r="G71" s="228"/>
      <c r="H71" s="340"/>
      <c r="I71" s="162"/>
      <c r="J71" s="266">
        <f>I71*F71</f>
        <v>0</v>
      </c>
      <c r="K71" s="162"/>
      <c r="L71" s="392">
        <f>MAX((J71-K71),0)</f>
        <v>0</v>
      </c>
      <c r="M71" s="263"/>
      <c r="N71" s="266">
        <f>L71*M71</f>
        <v>0</v>
      </c>
    </row>
    <row r="72" spans="2:14" ht="15.75">
      <c r="B72" s="584"/>
      <c r="C72" s="297"/>
      <c r="D72" s="103"/>
      <c r="E72" s="104"/>
      <c r="F72" s="105"/>
      <c r="G72" s="1074"/>
      <c r="H72" s="340"/>
      <c r="I72" s="339"/>
      <c r="J72" s="339"/>
      <c r="K72" s="339"/>
      <c r="L72" s="339"/>
      <c r="M72" s="1073"/>
      <c r="N72" s="339"/>
    </row>
    <row r="73" spans="2:14" ht="15.75">
      <c r="B73" s="612" t="s">
        <v>855</v>
      </c>
      <c r="C73" s="297"/>
      <c r="D73" s="103"/>
      <c r="E73" s="104"/>
      <c r="F73" s="89"/>
      <c r="G73" s="340" t="s">
        <v>2091</v>
      </c>
      <c r="H73" s="340"/>
      <c r="I73" s="266">
        <f>SUM(I71:I72)</f>
        <v>0</v>
      </c>
      <c r="J73" s="266">
        <f>SUM(J71:J72)</f>
        <v>0</v>
      </c>
      <c r="K73" s="266">
        <f>SUM(K71:K72)</f>
        <v>0</v>
      </c>
      <c r="L73" s="266">
        <f>SUM(L71:L72)</f>
        <v>0</v>
      </c>
      <c r="M73" s="341"/>
      <c r="N73" s="266">
        <f>SUM(N71:N72)</f>
        <v>0</v>
      </c>
    </row>
    <row r="74" spans="2:14" ht="15.75">
      <c r="B74" s="587" t="s">
        <v>1709</v>
      </c>
      <c r="C74" s="297"/>
      <c r="D74" s="95"/>
      <c r="E74" s="94"/>
      <c r="F74" s="100">
        <v>1</v>
      </c>
      <c r="G74" s="338" t="s">
        <v>2088</v>
      </c>
      <c r="H74" s="228"/>
      <c r="I74" s="162"/>
      <c r="J74" s="266">
        <f>I74*F74</f>
        <v>0</v>
      </c>
      <c r="K74" s="162"/>
      <c r="L74" s="392">
        <f>MAX((J74-K74),0)</f>
        <v>0</v>
      </c>
      <c r="M74" s="263"/>
      <c r="N74" s="266">
        <f>L74*M74</f>
        <v>0</v>
      </c>
    </row>
    <row r="75" spans="2:14" ht="15.75">
      <c r="B75" s="584"/>
      <c r="C75" s="297"/>
      <c r="D75" s="95"/>
      <c r="E75" s="94"/>
      <c r="F75" s="93"/>
      <c r="G75" s="340"/>
      <c r="H75" s="1074"/>
      <c r="I75" s="339"/>
      <c r="J75" s="339"/>
      <c r="K75" s="339"/>
      <c r="L75" s="339"/>
      <c r="M75" s="1073"/>
      <c r="N75" s="339"/>
    </row>
    <row r="76" spans="2:14" ht="15.75">
      <c r="B76" s="584" t="s">
        <v>856</v>
      </c>
      <c r="C76" s="297"/>
      <c r="D76" s="103"/>
      <c r="E76" s="104"/>
      <c r="F76" s="89"/>
      <c r="G76" s="340" t="s">
        <v>1884</v>
      </c>
      <c r="H76" s="340"/>
      <c r="I76" s="266">
        <f>SUM(I74:I75)</f>
        <v>0</v>
      </c>
      <c r="J76" s="266">
        <f>SUM(J74:J75)</f>
        <v>0</v>
      </c>
      <c r="K76" s="266">
        <f>SUM(K74:K75)</f>
        <v>0</v>
      </c>
      <c r="L76" s="266">
        <f>SUM(L74:L75)</f>
        <v>0</v>
      </c>
      <c r="M76" s="341"/>
      <c r="N76" s="266">
        <f>SUM(N74:N75)</f>
        <v>0</v>
      </c>
    </row>
    <row r="77" spans="2:14" ht="15.75">
      <c r="B77" s="584" t="s">
        <v>709</v>
      </c>
      <c r="C77" s="333"/>
      <c r="D77" s="101"/>
      <c r="E77" s="102"/>
      <c r="F77" s="88"/>
      <c r="G77" s="338" t="s">
        <v>1999</v>
      </c>
      <c r="H77" s="340"/>
      <c r="I77" s="266">
        <f>I76+I73+I69</f>
        <v>0</v>
      </c>
      <c r="J77" s="266">
        <f>J76+J73+J69</f>
        <v>0</v>
      </c>
      <c r="K77" s="266">
        <f>K76+K73+K69</f>
        <v>0</v>
      </c>
      <c r="L77" s="266">
        <f>L76+L73+L69</f>
        <v>0</v>
      </c>
      <c r="M77" s="341"/>
      <c r="N77" s="266">
        <f>N76+N73+N69</f>
        <v>0</v>
      </c>
    </row>
    <row r="78" spans="2:14" ht="15.75">
      <c r="C78" s="309"/>
      <c r="D78" s="95"/>
      <c r="E78" s="94"/>
      <c r="F78" s="93"/>
      <c r="G78" s="340"/>
      <c r="H78" s="340"/>
      <c r="I78" s="339"/>
      <c r="J78" s="339"/>
      <c r="K78" s="339"/>
      <c r="L78" s="339"/>
      <c r="M78" s="341"/>
      <c r="N78" s="339"/>
    </row>
    <row r="79" spans="2:14" ht="15.75">
      <c r="B79" s="584"/>
      <c r="C79" s="297">
        <v>6</v>
      </c>
      <c r="D79" s="95"/>
      <c r="E79" s="99" t="s">
        <v>1354</v>
      </c>
      <c r="F79" s="100"/>
      <c r="G79" s="338" t="s">
        <v>1895</v>
      </c>
      <c r="H79" s="340"/>
      <c r="I79" s="339"/>
      <c r="J79" s="339"/>
      <c r="K79" s="339"/>
      <c r="L79" s="339"/>
      <c r="M79" s="341"/>
      <c r="N79" s="339"/>
    </row>
    <row r="80" spans="2:14" ht="15.75">
      <c r="B80" s="587" t="s">
        <v>1362</v>
      </c>
      <c r="C80" s="297"/>
      <c r="D80" s="101"/>
      <c r="E80" s="102"/>
      <c r="F80" s="100">
        <v>0.5</v>
      </c>
      <c r="G80" s="228"/>
      <c r="H80" s="228"/>
      <c r="I80" s="162"/>
      <c r="J80" s="266">
        <f>I80*F80</f>
        <v>0</v>
      </c>
      <c r="K80" s="162"/>
      <c r="L80" s="392">
        <f>MAX((J80-K80),0)</f>
        <v>0</v>
      </c>
      <c r="M80" s="263"/>
      <c r="N80" s="266">
        <f>L80*M80</f>
        <v>0</v>
      </c>
    </row>
    <row r="81" spans="2:14" ht="15.75">
      <c r="B81" s="584"/>
      <c r="C81" s="297"/>
      <c r="D81" s="95"/>
      <c r="E81" s="94"/>
      <c r="F81" s="93"/>
      <c r="G81" s="1074"/>
      <c r="H81" s="1074"/>
      <c r="I81" s="339"/>
      <c r="J81" s="339"/>
      <c r="K81" s="339"/>
      <c r="L81" s="339"/>
      <c r="M81" s="1073"/>
      <c r="N81" s="339"/>
    </row>
    <row r="82" spans="2:14" ht="15.75">
      <c r="B82" s="584" t="s">
        <v>710</v>
      </c>
      <c r="C82" s="297"/>
      <c r="D82" s="101"/>
      <c r="E82" s="102"/>
      <c r="F82" s="88"/>
      <c r="G82" s="340" t="s">
        <v>1884</v>
      </c>
      <c r="H82" s="340"/>
      <c r="I82" s="266">
        <f>SUM(I80:I81)</f>
        <v>0</v>
      </c>
      <c r="J82" s="266">
        <f>SUM(J80:J81)</f>
        <v>0</v>
      </c>
      <c r="K82" s="266">
        <f>SUM(K80:K81)</f>
        <v>0</v>
      </c>
      <c r="L82" s="266">
        <f>SUM(L80:L81)</f>
        <v>0</v>
      </c>
      <c r="M82" s="341"/>
      <c r="N82" s="266">
        <f>SUM(N80:N81)</f>
        <v>0</v>
      </c>
    </row>
    <row r="83" spans="2:14" ht="15.75">
      <c r="B83" s="584"/>
      <c r="C83" s="297"/>
      <c r="D83" s="95"/>
      <c r="E83" s="94"/>
      <c r="F83" s="100"/>
      <c r="G83" s="338" t="s">
        <v>2090</v>
      </c>
      <c r="H83" s="340"/>
      <c r="I83" s="339"/>
      <c r="J83" s="339"/>
      <c r="K83" s="339"/>
      <c r="L83" s="339"/>
      <c r="M83" s="341"/>
      <c r="N83" s="339"/>
    </row>
    <row r="84" spans="2:14" ht="15.75">
      <c r="B84" s="587" t="s">
        <v>1363</v>
      </c>
      <c r="C84" s="297"/>
      <c r="D84" s="95"/>
      <c r="E84" s="94"/>
      <c r="F84" s="100">
        <v>0.5</v>
      </c>
      <c r="G84" s="228"/>
      <c r="H84" s="340"/>
      <c r="I84" s="162"/>
      <c r="J84" s="266">
        <f>I84*F84</f>
        <v>0</v>
      </c>
      <c r="K84" s="162"/>
      <c r="L84" s="392">
        <f>MAX((J84-K84),0)</f>
        <v>0</v>
      </c>
      <c r="M84" s="263"/>
      <c r="N84" s="266">
        <f>L84*M84</f>
        <v>0</v>
      </c>
    </row>
    <row r="85" spans="2:14" ht="15.75">
      <c r="B85" s="584"/>
      <c r="C85" s="297"/>
      <c r="D85" s="103"/>
      <c r="E85" s="104"/>
      <c r="F85" s="105"/>
      <c r="G85" s="1074"/>
      <c r="H85" s="340"/>
      <c r="I85" s="339"/>
      <c r="J85" s="339"/>
      <c r="K85" s="339"/>
      <c r="L85" s="339"/>
      <c r="M85" s="1073"/>
      <c r="N85" s="339"/>
    </row>
    <row r="86" spans="2:14" ht="15.75">
      <c r="B86" s="612" t="s">
        <v>703</v>
      </c>
      <c r="C86" s="297"/>
      <c r="D86" s="95"/>
      <c r="E86" s="94"/>
      <c r="F86" s="93"/>
      <c r="G86" s="340" t="s">
        <v>2091</v>
      </c>
      <c r="H86" s="340"/>
      <c r="I86" s="266">
        <f>SUM(I84:I85)</f>
        <v>0</v>
      </c>
      <c r="J86" s="266">
        <f>SUM(J84:J85)</f>
        <v>0</v>
      </c>
      <c r="K86" s="266">
        <f>SUM(K84:K85)</f>
        <v>0</v>
      </c>
      <c r="L86" s="266">
        <f>SUM(L84:L85)</f>
        <v>0</v>
      </c>
      <c r="M86" s="341"/>
      <c r="N86" s="266">
        <f>SUM(N84:N85)</f>
        <v>0</v>
      </c>
    </row>
    <row r="87" spans="2:14" ht="15.75">
      <c r="B87" s="587" t="s">
        <v>1364</v>
      </c>
      <c r="C87" s="297"/>
      <c r="D87" s="103"/>
      <c r="E87" s="104"/>
      <c r="F87" s="105">
        <v>0.5</v>
      </c>
      <c r="G87" s="338" t="s">
        <v>2088</v>
      </c>
      <c r="H87" s="228"/>
      <c r="I87" s="162"/>
      <c r="J87" s="266">
        <f>I87*F87</f>
        <v>0</v>
      </c>
      <c r="K87" s="162"/>
      <c r="L87" s="392">
        <f>MAX((J87-K87),0)</f>
        <v>0</v>
      </c>
      <c r="M87" s="263"/>
      <c r="N87" s="266">
        <f>L87*M87</f>
        <v>0</v>
      </c>
    </row>
    <row r="88" spans="2:14" ht="15.75">
      <c r="B88" s="584"/>
      <c r="C88" s="297"/>
      <c r="D88" s="95"/>
      <c r="E88" s="94"/>
      <c r="F88" s="93"/>
      <c r="G88" s="340"/>
      <c r="H88" s="1074"/>
      <c r="I88" s="340"/>
      <c r="J88" s="339"/>
      <c r="K88" s="339"/>
      <c r="L88" s="339"/>
      <c r="M88" s="1073"/>
      <c r="N88" s="339"/>
    </row>
    <row r="89" spans="2:14" ht="15.75">
      <c r="B89" s="584" t="s">
        <v>782</v>
      </c>
      <c r="C89" s="297"/>
      <c r="D89" s="95"/>
      <c r="E89" s="94"/>
      <c r="F89" s="93"/>
      <c r="G89" s="340" t="s">
        <v>1884</v>
      </c>
      <c r="H89" s="340"/>
      <c r="I89" s="266">
        <f>SUM(I87:I88)</f>
        <v>0</v>
      </c>
      <c r="J89" s="266">
        <f>SUM(J87:J88)</f>
        <v>0</v>
      </c>
      <c r="K89" s="266">
        <f>SUM(K87:K88)</f>
        <v>0</v>
      </c>
      <c r="L89" s="266">
        <f>SUM(L87:L88)</f>
        <v>0</v>
      </c>
      <c r="M89" s="341"/>
      <c r="N89" s="266">
        <f>SUM(N87:N88)</f>
        <v>0</v>
      </c>
    </row>
    <row r="90" spans="2:14" ht="15.75">
      <c r="B90" s="584" t="s">
        <v>918</v>
      </c>
      <c r="C90" s="333"/>
      <c r="D90" s="103"/>
      <c r="E90" s="104"/>
      <c r="F90" s="89"/>
      <c r="G90" s="338" t="s">
        <v>1999</v>
      </c>
      <c r="H90" s="340"/>
      <c r="I90" s="266">
        <f>I89+I86+I82</f>
        <v>0</v>
      </c>
      <c r="J90" s="266">
        <f>J89+J86+J82</f>
        <v>0</v>
      </c>
      <c r="K90" s="266">
        <f>K89+K86+K82</f>
        <v>0</v>
      </c>
      <c r="L90" s="266">
        <f>L89+L86+L82</f>
        <v>0</v>
      </c>
      <c r="M90" s="341"/>
      <c r="N90" s="266">
        <f>N89+N86+N82</f>
        <v>0</v>
      </c>
    </row>
    <row r="91" spans="2:14" ht="15.75">
      <c r="C91" s="309"/>
      <c r="D91" s="95"/>
      <c r="E91" s="94"/>
      <c r="F91" s="93"/>
      <c r="G91" s="340"/>
      <c r="H91" s="340"/>
      <c r="I91" s="340"/>
      <c r="J91" s="339"/>
      <c r="K91" s="339"/>
      <c r="L91" s="339"/>
      <c r="M91" s="341"/>
      <c r="N91" s="339"/>
    </row>
    <row r="92" spans="2:14" ht="15.75">
      <c r="B92" s="584"/>
      <c r="C92" s="297">
        <v>7</v>
      </c>
      <c r="D92" s="95"/>
      <c r="E92" s="99" t="s">
        <v>1936</v>
      </c>
      <c r="F92" s="100"/>
      <c r="G92" s="338" t="s">
        <v>1895</v>
      </c>
      <c r="H92" s="340"/>
      <c r="I92" s="340"/>
      <c r="J92" s="339"/>
      <c r="K92" s="339"/>
      <c r="L92" s="339"/>
      <c r="M92" s="341"/>
      <c r="N92" s="339"/>
    </row>
    <row r="93" spans="2:14" ht="15.75">
      <c r="B93" s="587" t="s">
        <v>1616</v>
      </c>
      <c r="C93" s="297"/>
      <c r="D93" s="101"/>
      <c r="E93" s="102"/>
      <c r="F93" s="100">
        <v>1</v>
      </c>
      <c r="G93" s="228"/>
      <c r="H93" s="228"/>
      <c r="I93" s="162"/>
      <c r="J93" s="266">
        <f>I93*F93</f>
        <v>0</v>
      </c>
      <c r="K93" s="162"/>
      <c r="L93" s="392">
        <f>MAX((J93-K93),0)</f>
        <v>0</v>
      </c>
      <c r="M93" s="263"/>
      <c r="N93" s="266">
        <f>L93*M93</f>
        <v>0</v>
      </c>
    </row>
    <row r="94" spans="2:14" ht="15.75">
      <c r="B94" s="584"/>
      <c r="C94" s="297"/>
      <c r="D94" s="95"/>
      <c r="E94" s="94"/>
      <c r="F94" s="93"/>
      <c r="G94" s="1074"/>
      <c r="H94" s="1074"/>
      <c r="I94" s="340"/>
      <c r="J94" s="339"/>
      <c r="K94" s="339"/>
      <c r="L94" s="339"/>
      <c r="M94" s="1073"/>
      <c r="N94" s="339"/>
    </row>
    <row r="95" spans="2:14" ht="15.75">
      <c r="B95" s="584" t="s">
        <v>1004</v>
      </c>
      <c r="C95" s="297"/>
      <c r="D95" s="101"/>
      <c r="E95" s="102"/>
      <c r="F95" s="88"/>
      <c r="G95" s="340" t="s">
        <v>1884</v>
      </c>
      <c r="H95" s="340"/>
      <c r="I95" s="266">
        <f>SUM(I93:I94)</f>
        <v>0</v>
      </c>
      <c r="J95" s="266">
        <f>SUM(J93:J94)</f>
        <v>0</v>
      </c>
      <c r="K95" s="266">
        <f>SUM(K93:K94)</f>
        <v>0</v>
      </c>
      <c r="L95" s="266">
        <f>SUM(L93:L94)</f>
        <v>0</v>
      </c>
      <c r="M95" s="341"/>
      <c r="N95" s="266">
        <f>SUM(N93:N94)</f>
        <v>0</v>
      </c>
    </row>
    <row r="96" spans="2:14" ht="15.75">
      <c r="B96" s="584"/>
      <c r="C96" s="297"/>
      <c r="D96" s="95"/>
      <c r="E96" s="94"/>
      <c r="F96" s="100"/>
      <c r="G96" s="338" t="s">
        <v>2090</v>
      </c>
      <c r="H96" s="340"/>
      <c r="I96" s="340"/>
      <c r="J96" s="339"/>
      <c r="K96" s="339"/>
      <c r="L96" s="339"/>
      <c r="M96" s="341"/>
      <c r="N96" s="339"/>
    </row>
    <row r="97" spans="2:14" ht="15.75">
      <c r="B97" s="587" t="s">
        <v>1202</v>
      </c>
      <c r="C97" s="297"/>
      <c r="D97" s="95"/>
      <c r="E97" s="94"/>
      <c r="F97" s="100">
        <v>1</v>
      </c>
      <c r="G97" s="228"/>
      <c r="H97" s="340"/>
      <c r="I97" s="162"/>
      <c r="J97" s="266">
        <f>I97*F97</f>
        <v>0</v>
      </c>
      <c r="K97" s="162"/>
      <c r="L97" s="392">
        <f>MAX((J97-K97),0)</f>
        <v>0</v>
      </c>
      <c r="M97" s="263"/>
      <c r="N97" s="266">
        <f>L97*M97</f>
        <v>0</v>
      </c>
    </row>
    <row r="98" spans="2:14" ht="15.75">
      <c r="B98" s="584"/>
      <c r="C98" s="297"/>
      <c r="D98" s="103"/>
      <c r="E98" s="104"/>
      <c r="F98" s="105"/>
      <c r="G98" s="1074"/>
      <c r="H98" s="340"/>
      <c r="I98" s="340"/>
      <c r="J98" s="339"/>
      <c r="K98" s="339"/>
      <c r="L98" s="339"/>
      <c r="M98" s="1073"/>
      <c r="N98" s="339"/>
    </row>
    <row r="99" spans="2:14" ht="15.75">
      <c r="B99" s="612" t="s">
        <v>1179</v>
      </c>
      <c r="C99" s="297"/>
      <c r="D99" s="103"/>
      <c r="E99" s="104"/>
      <c r="F99" s="89"/>
      <c r="G99" s="340" t="s">
        <v>2091</v>
      </c>
      <c r="H99" s="340"/>
      <c r="I99" s="266">
        <f>SUM(I97:I98)</f>
        <v>0</v>
      </c>
      <c r="J99" s="266">
        <f>SUM(J97:J98)</f>
        <v>0</v>
      </c>
      <c r="K99" s="266">
        <f>SUM(K97:K98)</f>
        <v>0</v>
      </c>
      <c r="L99" s="266">
        <f>SUM(L97:L98)</f>
        <v>0</v>
      </c>
      <c r="M99" s="341"/>
      <c r="N99" s="266">
        <f>SUM(N97:N98)</f>
        <v>0</v>
      </c>
    </row>
    <row r="100" spans="2:14" ht="15.75">
      <c r="B100" s="587" t="s">
        <v>1203</v>
      </c>
      <c r="C100" s="297"/>
      <c r="D100" s="95"/>
      <c r="E100" s="94"/>
      <c r="F100" s="100">
        <v>1</v>
      </c>
      <c r="G100" s="338" t="s">
        <v>2088</v>
      </c>
      <c r="H100" s="228"/>
      <c r="I100" s="162"/>
      <c r="J100" s="266">
        <f>I100*F100</f>
        <v>0</v>
      </c>
      <c r="K100" s="162"/>
      <c r="L100" s="392">
        <f>MAX((J100-K100),0)</f>
        <v>0</v>
      </c>
      <c r="M100" s="263"/>
      <c r="N100" s="266">
        <f>L100*M100</f>
        <v>0</v>
      </c>
    </row>
    <row r="101" spans="2:14" ht="15.75">
      <c r="B101" s="584"/>
      <c r="C101" s="297"/>
      <c r="D101" s="95"/>
      <c r="E101" s="94"/>
      <c r="F101" s="93"/>
      <c r="G101" s="340"/>
      <c r="H101" s="1074"/>
      <c r="I101" s="340"/>
      <c r="J101" s="339"/>
      <c r="K101" s="339"/>
      <c r="L101" s="339"/>
      <c r="M101" s="1073"/>
      <c r="N101" s="339"/>
    </row>
    <row r="102" spans="2:14" ht="15.75">
      <c r="B102" s="584" t="s">
        <v>804</v>
      </c>
      <c r="C102" s="297"/>
      <c r="D102" s="95"/>
      <c r="E102" s="94"/>
      <c r="F102" s="93"/>
      <c r="G102" s="340" t="s">
        <v>1884</v>
      </c>
      <c r="H102" s="340"/>
      <c r="I102" s="266">
        <f>SUM(I100:I101)</f>
        <v>0</v>
      </c>
      <c r="J102" s="266">
        <f>SUM(J100:J101)</f>
        <v>0</v>
      </c>
      <c r="K102" s="266">
        <f>SUM(K100:K101)</f>
        <v>0</v>
      </c>
      <c r="L102" s="266">
        <f>SUM(L100:L101)</f>
        <v>0</v>
      </c>
      <c r="M102" s="341"/>
      <c r="N102" s="266">
        <f>SUM(N100:N101)</f>
        <v>0</v>
      </c>
    </row>
    <row r="103" spans="2:14" ht="15.75">
      <c r="B103" s="584" t="s">
        <v>805</v>
      </c>
      <c r="C103" s="333"/>
      <c r="D103" s="103"/>
      <c r="E103" s="104"/>
      <c r="F103" s="89"/>
      <c r="G103" s="338" t="s">
        <v>1999</v>
      </c>
      <c r="H103" s="340"/>
      <c r="I103" s="266">
        <f>I102+I99+I95</f>
        <v>0</v>
      </c>
      <c r="J103" s="266">
        <f>J102+J99+J95</f>
        <v>0</v>
      </c>
      <c r="K103" s="266">
        <f>K102+K99+K95</f>
        <v>0</v>
      </c>
      <c r="L103" s="266">
        <f>L102+L99+L95</f>
        <v>0</v>
      </c>
      <c r="M103" s="341"/>
      <c r="N103" s="266">
        <f>N102+N99+N95</f>
        <v>0</v>
      </c>
    </row>
    <row r="104" spans="2:14" ht="15.75">
      <c r="B104" s="584"/>
      <c r="C104" s="309"/>
      <c r="D104" s="95"/>
      <c r="E104" s="94"/>
      <c r="F104" s="93"/>
      <c r="G104" s="340"/>
      <c r="H104" s="340"/>
      <c r="I104" s="340"/>
      <c r="J104" s="339"/>
      <c r="K104" s="339"/>
      <c r="L104" s="339"/>
      <c r="M104" s="341"/>
      <c r="N104" s="339"/>
    </row>
    <row r="105" spans="2:14" ht="15.75">
      <c r="B105" s="584"/>
      <c r="C105" s="297">
        <v>8</v>
      </c>
      <c r="D105" s="95"/>
      <c r="E105" s="99" t="s">
        <v>1085</v>
      </c>
      <c r="F105" s="93"/>
      <c r="G105" s="340"/>
      <c r="H105" s="340"/>
      <c r="I105" s="340"/>
      <c r="J105" s="339"/>
      <c r="K105" s="339"/>
      <c r="L105" s="339"/>
      <c r="M105" s="341"/>
      <c r="N105" s="339"/>
    </row>
    <row r="106" spans="2:14" ht="15.75">
      <c r="B106" s="587" t="s">
        <v>1204</v>
      </c>
      <c r="C106" s="297"/>
      <c r="D106" s="101"/>
      <c r="E106" s="102"/>
      <c r="F106" s="336">
        <v>1</v>
      </c>
      <c r="G106" s="338" t="s">
        <v>2088</v>
      </c>
      <c r="H106" s="228"/>
      <c r="I106" s="162"/>
      <c r="J106" s="266">
        <f>I106*F106</f>
        <v>0</v>
      </c>
      <c r="K106" s="162"/>
      <c r="L106" s="392">
        <f>MAX((J106-K106),0)</f>
        <v>0</v>
      </c>
      <c r="M106" s="263"/>
      <c r="N106" s="266">
        <f>L106*M106</f>
        <v>0</v>
      </c>
    </row>
    <row r="107" spans="2:14" ht="15.75">
      <c r="B107" s="584"/>
      <c r="C107" s="297"/>
      <c r="D107" s="95"/>
      <c r="E107" s="94"/>
      <c r="F107" s="93"/>
      <c r="G107" s="340"/>
      <c r="H107" s="1074"/>
      <c r="I107" s="340"/>
      <c r="J107" s="339"/>
      <c r="K107" s="339"/>
      <c r="L107" s="339"/>
      <c r="M107" s="1073"/>
      <c r="N107" s="339"/>
    </row>
    <row r="108" spans="2:14" ht="15.75">
      <c r="B108" s="584" t="s">
        <v>1164</v>
      </c>
      <c r="C108" s="333"/>
      <c r="D108" s="101"/>
      <c r="E108" s="102"/>
      <c r="F108" s="88"/>
      <c r="G108" s="338" t="s">
        <v>1999</v>
      </c>
      <c r="H108" s="340"/>
      <c r="I108" s="266">
        <f>SUM(I106:I107)</f>
        <v>0</v>
      </c>
      <c r="J108" s="266">
        <f>SUM(J106:J107)</f>
        <v>0</v>
      </c>
      <c r="K108" s="266">
        <f>SUM(K106:K107)</f>
        <v>0</v>
      </c>
      <c r="L108" s="266">
        <f>SUM(L106:L107)</f>
        <v>0</v>
      </c>
      <c r="M108" s="341"/>
      <c r="N108" s="266">
        <f>SUM(N106:N107)</f>
        <v>0</v>
      </c>
    </row>
    <row r="109" spans="2:14" ht="15.75">
      <c r="C109" s="309"/>
      <c r="D109" s="95"/>
      <c r="E109" s="94"/>
      <c r="F109" s="93"/>
      <c r="G109" s="340"/>
      <c r="H109" s="340"/>
      <c r="I109" s="340"/>
      <c r="J109" s="339"/>
      <c r="K109" s="339"/>
      <c r="L109" s="339"/>
      <c r="M109" s="341"/>
      <c r="N109" s="339"/>
    </row>
    <row r="110" spans="2:14" ht="30">
      <c r="B110" s="584"/>
      <c r="C110" s="297">
        <v>9</v>
      </c>
      <c r="D110" s="95"/>
      <c r="E110" s="99" t="s">
        <v>1445</v>
      </c>
      <c r="F110" s="100"/>
      <c r="G110" s="338" t="s">
        <v>1895</v>
      </c>
      <c r="H110" s="340"/>
      <c r="I110" s="340"/>
      <c r="J110" s="339"/>
      <c r="K110" s="339"/>
      <c r="L110" s="339"/>
      <c r="M110" s="341"/>
      <c r="N110" s="339"/>
    </row>
    <row r="111" spans="2:14" ht="15.75">
      <c r="B111" s="587" t="s">
        <v>1563</v>
      </c>
      <c r="C111" s="297"/>
      <c r="D111" s="101"/>
      <c r="E111" s="102"/>
      <c r="F111" s="100">
        <v>1</v>
      </c>
      <c r="G111" s="228"/>
      <c r="H111" s="228"/>
      <c r="I111" s="162"/>
      <c r="J111" s="266">
        <f>I111*F111</f>
        <v>0</v>
      </c>
      <c r="K111" s="162"/>
      <c r="L111" s="392">
        <f>MAX((J111-K111),0)</f>
        <v>0</v>
      </c>
      <c r="M111" s="263"/>
      <c r="N111" s="266">
        <f>L111*M111</f>
        <v>0</v>
      </c>
    </row>
    <row r="112" spans="2:14" ht="15.75">
      <c r="B112" s="584"/>
      <c r="C112" s="297"/>
      <c r="D112" s="95"/>
      <c r="E112" s="94"/>
      <c r="F112" s="93"/>
      <c r="G112" s="1074"/>
      <c r="H112" s="1074"/>
      <c r="I112" s="340"/>
      <c r="J112" s="339"/>
      <c r="K112" s="339"/>
      <c r="L112" s="339"/>
      <c r="M112" s="1073"/>
      <c r="N112" s="339"/>
    </row>
    <row r="113" spans="2:14" ht="15.75">
      <c r="B113" s="584" t="s">
        <v>1165</v>
      </c>
      <c r="C113" s="297"/>
      <c r="D113" s="101"/>
      <c r="E113" s="102"/>
      <c r="F113" s="88"/>
      <c r="G113" s="340" t="s">
        <v>1884</v>
      </c>
      <c r="H113" s="340"/>
      <c r="I113" s="266">
        <f>SUM(I111:I112)</f>
        <v>0</v>
      </c>
      <c r="J113" s="266">
        <f>SUM(J111:J112)</f>
        <v>0</v>
      </c>
      <c r="K113" s="266">
        <f>SUM(K111:K112)</f>
        <v>0</v>
      </c>
      <c r="L113" s="266">
        <f>SUM(L111:L112)</f>
        <v>0</v>
      </c>
      <c r="M113" s="341"/>
      <c r="N113" s="266">
        <f>SUM(N111:N112)</f>
        <v>0</v>
      </c>
    </row>
    <row r="114" spans="2:14" ht="15.75">
      <c r="B114" s="584"/>
      <c r="C114" s="297"/>
      <c r="D114" s="95"/>
      <c r="E114" s="94"/>
      <c r="F114" s="100"/>
      <c r="G114" s="338" t="s">
        <v>2090</v>
      </c>
      <c r="H114" s="340"/>
      <c r="I114" s="340"/>
      <c r="J114" s="339"/>
      <c r="K114" s="339"/>
      <c r="L114" s="339"/>
      <c r="M114" s="341"/>
      <c r="N114" s="339"/>
    </row>
    <row r="115" spans="2:14" ht="15.75">
      <c r="B115" s="587" t="s">
        <v>1564</v>
      </c>
      <c r="C115" s="297"/>
      <c r="D115" s="95"/>
      <c r="E115" s="94"/>
      <c r="F115" s="100">
        <v>1</v>
      </c>
      <c r="G115" s="228"/>
      <c r="H115" s="340"/>
      <c r="I115" s="162"/>
      <c r="J115" s="266">
        <f>I115*F115</f>
        <v>0</v>
      </c>
      <c r="K115" s="162"/>
      <c r="L115" s="392">
        <f>MAX((J115-K115),0)</f>
        <v>0</v>
      </c>
      <c r="M115" s="263"/>
      <c r="N115" s="266">
        <f>L115*M115</f>
        <v>0</v>
      </c>
    </row>
    <row r="116" spans="2:14" ht="15.75">
      <c r="B116" s="584"/>
      <c r="C116" s="297"/>
      <c r="D116" s="103"/>
      <c r="E116" s="104"/>
      <c r="F116" s="105"/>
      <c r="G116" s="1074"/>
      <c r="H116" s="340"/>
      <c r="I116" s="340"/>
      <c r="J116" s="339"/>
      <c r="K116" s="339"/>
      <c r="L116" s="339"/>
      <c r="M116" s="1073"/>
      <c r="N116" s="339"/>
    </row>
    <row r="117" spans="2:14" ht="15.75">
      <c r="B117" s="612" t="s">
        <v>470</v>
      </c>
      <c r="C117" s="297"/>
      <c r="D117" s="103"/>
      <c r="E117" s="104"/>
      <c r="F117" s="89"/>
      <c r="G117" s="340" t="s">
        <v>2091</v>
      </c>
      <c r="H117" s="340"/>
      <c r="I117" s="266">
        <f>SUM(I115:I116)</f>
        <v>0</v>
      </c>
      <c r="J117" s="266">
        <f>SUM(J115:J116)</f>
        <v>0</v>
      </c>
      <c r="K117" s="266">
        <f>SUM(K115:K116)</f>
        <v>0</v>
      </c>
      <c r="L117" s="266">
        <f>SUM(L115:L116)</f>
        <v>0</v>
      </c>
      <c r="M117" s="341"/>
      <c r="N117" s="266">
        <f>SUM(N115:N116)</f>
        <v>0</v>
      </c>
    </row>
    <row r="118" spans="2:14" ht="15.75">
      <c r="B118" s="587" t="s">
        <v>1750</v>
      </c>
      <c r="C118" s="297"/>
      <c r="D118" s="103"/>
      <c r="E118" s="104"/>
      <c r="F118" s="105">
        <v>1</v>
      </c>
      <c r="G118" s="338" t="s">
        <v>2088</v>
      </c>
      <c r="H118" s="228"/>
      <c r="I118" s="162"/>
      <c r="J118" s="266">
        <f>I118*F118</f>
        <v>0</v>
      </c>
      <c r="K118" s="162"/>
      <c r="L118" s="392">
        <f>MAX((J118-K118),0)</f>
        <v>0</v>
      </c>
      <c r="M118" s="263"/>
      <c r="N118" s="266">
        <f>L118*M118</f>
        <v>0</v>
      </c>
    </row>
    <row r="119" spans="2:14" ht="15.75">
      <c r="B119" s="584"/>
      <c r="C119" s="297"/>
      <c r="D119" s="95"/>
      <c r="E119" s="94"/>
      <c r="F119" s="93"/>
      <c r="G119" s="340"/>
      <c r="H119" s="1074"/>
      <c r="I119" s="340"/>
      <c r="J119" s="339"/>
      <c r="K119" s="339"/>
      <c r="L119" s="339"/>
      <c r="M119" s="1073"/>
      <c r="N119" s="339"/>
    </row>
    <row r="120" spans="2:14" ht="15.75">
      <c r="B120" s="584" t="s">
        <v>471</v>
      </c>
      <c r="C120" s="297"/>
      <c r="D120" s="103"/>
      <c r="E120" s="104"/>
      <c r="F120" s="89"/>
      <c r="G120" s="340" t="s">
        <v>1884</v>
      </c>
      <c r="H120" s="340"/>
      <c r="I120" s="266">
        <f>SUM(I118:I119)</f>
        <v>0</v>
      </c>
      <c r="J120" s="266">
        <f>SUM(J118:J119)</f>
        <v>0</v>
      </c>
      <c r="K120" s="266">
        <f>SUM(K118:K119)</f>
        <v>0</v>
      </c>
      <c r="L120" s="266">
        <f>SUM(L118:L119)</f>
        <v>0</v>
      </c>
      <c r="M120" s="341"/>
      <c r="N120" s="266">
        <f>SUM(N118:N119)</f>
        <v>0</v>
      </c>
    </row>
    <row r="121" spans="2:14" ht="15.75">
      <c r="B121" s="584" t="s">
        <v>472</v>
      </c>
      <c r="C121" s="333"/>
      <c r="D121" s="103"/>
      <c r="E121" s="104"/>
      <c r="F121" s="89"/>
      <c r="G121" s="338" t="s">
        <v>1999</v>
      </c>
      <c r="H121" s="340"/>
      <c r="I121" s="266">
        <f>I120+I117+I113</f>
        <v>0</v>
      </c>
      <c r="J121" s="266">
        <f>J120+J117+J113</f>
        <v>0</v>
      </c>
      <c r="K121" s="266">
        <f>K120+K117+K113</f>
        <v>0</v>
      </c>
      <c r="L121" s="266">
        <f>L120+L117+L113</f>
        <v>0</v>
      </c>
      <c r="M121" s="341"/>
      <c r="N121" s="266">
        <f>N120+N117+N113</f>
        <v>0</v>
      </c>
    </row>
    <row r="122" spans="2:14" ht="15.75">
      <c r="C122" s="309"/>
      <c r="D122" s="95"/>
      <c r="E122" s="94"/>
      <c r="F122" s="93"/>
      <c r="G122" s="339"/>
      <c r="H122" s="340"/>
      <c r="I122" s="339"/>
      <c r="J122" s="339"/>
      <c r="K122" s="339"/>
      <c r="L122" s="339"/>
      <c r="M122" s="341"/>
      <c r="N122" s="339"/>
    </row>
    <row r="123" spans="2:14" ht="45">
      <c r="C123" s="297">
        <v>10</v>
      </c>
      <c r="D123" s="95"/>
      <c r="E123" s="99" t="s">
        <v>1446</v>
      </c>
      <c r="F123" s="93"/>
      <c r="G123" s="339"/>
      <c r="H123" s="340"/>
      <c r="I123" s="339"/>
      <c r="J123" s="339"/>
      <c r="K123" s="339"/>
      <c r="L123" s="339"/>
      <c r="M123" s="341"/>
      <c r="N123" s="339"/>
    </row>
    <row r="124" spans="2:14" ht="15.75">
      <c r="B124" s="587" t="s">
        <v>1397</v>
      </c>
      <c r="C124" s="297"/>
      <c r="D124" s="101"/>
      <c r="E124" s="102"/>
      <c r="F124" s="336">
        <v>1</v>
      </c>
      <c r="G124" s="338" t="s">
        <v>2088</v>
      </c>
      <c r="H124" s="228"/>
      <c r="I124" s="162"/>
      <c r="J124" s="266">
        <f>I124*F124</f>
        <v>0</v>
      </c>
      <c r="K124" s="162"/>
      <c r="L124" s="392">
        <f>MAX((J124-K124),0)</f>
        <v>0</v>
      </c>
      <c r="M124" s="263"/>
      <c r="N124" s="266">
        <f>L124*M124</f>
        <v>0</v>
      </c>
    </row>
    <row r="125" spans="2:14" ht="15.75">
      <c r="B125" s="584"/>
      <c r="C125" s="297"/>
      <c r="D125" s="95"/>
      <c r="E125" s="94"/>
      <c r="F125" s="93"/>
      <c r="G125" s="340"/>
      <c r="H125" s="1074"/>
      <c r="I125" s="339"/>
      <c r="J125" s="339"/>
      <c r="K125" s="339"/>
      <c r="L125" s="339"/>
      <c r="M125" s="1073"/>
      <c r="N125" s="339"/>
    </row>
    <row r="126" spans="2:14" ht="15.75">
      <c r="B126" s="584" t="s">
        <v>473</v>
      </c>
      <c r="C126" s="333"/>
      <c r="D126" s="101"/>
      <c r="E126" s="102"/>
      <c r="F126" s="88"/>
      <c r="G126" s="338" t="s">
        <v>1999</v>
      </c>
      <c r="H126" s="340"/>
      <c r="I126" s="266">
        <f>SUM(I124:I125)</f>
        <v>0</v>
      </c>
      <c r="J126" s="266">
        <f>SUM(J124:J125)</f>
        <v>0</v>
      </c>
      <c r="K126" s="266">
        <f>SUM(K124:K125)</f>
        <v>0</v>
      </c>
      <c r="L126" s="266">
        <f>SUM(L124:L125)</f>
        <v>0</v>
      </c>
      <c r="M126" s="341"/>
      <c r="N126" s="266">
        <f>SUM(N124:N125)</f>
        <v>0</v>
      </c>
    </row>
    <row r="127" spans="2:14" ht="15.75">
      <c r="C127" s="309"/>
      <c r="D127" s="95"/>
      <c r="E127" s="94"/>
      <c r="F127" s="93"/>
      <c r="G127" s="340"/>
      <c r="H127" s="340"/>
      <c r="I127" s="339"/>
      <c r="J127" s="339"/>
      <c r="K127" s="339"/>
      <c r="L127" s="339"/>
      <c r="M127" s="341"/>
      <c r="N127" s="339"/>
    </row>
    <row r="128" spans="2:14" ht="45">
      <c r="B128" s="584"/>
      <c r="C128" s="297">
        <v>11</v>
      </c>
      <c r="D128" s="95"/>
      <c r="E128" s="99" t="s">
        <v>1724</v>
      </c>
      <c r="F128" s="100"/>
      <c r="G128" s="338" t="s">
        <v>1895</v>
      </c>
      <c r="H128" s="340"/>
      <c r="I128" s="339"/>
      <c r="J128" s="339"/>
      <c r="K128" s="339"/>
      <c r="L128" s="339"/>
      <c r="M128" s="341"/>
      <c r="N128" s="339"/>
    </row>
    <row r="129" spans="2:14" ht="15.75">
      <c r="B129" s="587" t="s">
        <v>1480</v>
      </c>
      <c r="C129" s="297"/>
      <c r="D129" s="101"/>
      <c r="E129" s="102"/>
      <c r="F129" s="100">
        <v>1</v>
      </c>
      <c r="G129" s="228"/>
      <c r="H129" s="228"/>
      <c r="I129" s="162"/>
      <c r="J129" s="266">
        <f>I129*F129</f>
        <v>0</v>
      </c>
      <c r="K129" s="162"/>
      <c r="L129" s="392">
        <f>MAX((J129-K129),0)</f>
        <v>0</v>
      </c>
      <c r="M129" s="263"/>
      <c r="N129" s="266">
        <f>L129*M129</f>
        <v>0</v>
      </c>
    </row>
    <row r="130" spans="2:14" ht="15.75">
      <c r="B130" s="584"/>
      <c r="C130" s="297"/>
      <c r="D130" s="95"/>
      <c r="E130" s="94"/>
      <c r="F130" s="93"/>
      <c r="G130" s="1074"/>
      <c r="H130" s="1074"/>
      <c r="I130" s="339"/>
      <c r="J130" s="339"/>
      <c r="K130" s="339"/>
      <c r="L130" s="339"/>
      <c r="M130" s="1073"/>
      <c r="N130" s="339"/>
    </row>
    <row r="131" spans="2:14" ht="15.75">
      <c r="B131" s="584" t="s">
        <v>474</v>
      </c>
      <c r="C131" s="297"/>
      <c r="D131" s="101"/>
      <c r="E131" s="102"/>
      <c r="F131" s="88"/>
      <c r="G131" s="340" t="s">
        <v>1884</v>
      </c>
      <c r="H131" s="340"/>
      <c r="I131" s="266">
        <f>SUM(I129:I130)</f>
        <v>0</v>
      </c>
      <c r="J131" s="266">
        <f>SUM(J129:J130)</f>
        <v>0</v>
      </c>
      <c r="K131" s="266">
        <f>SUM(K129:K130)</f>
        <v>0</v>
      </c>
      <c r="L131" s="266">
        <f>SUM(L129:L130)</f>
        <v>0</v>
      </c>
      <c r="M131" s="341"/>
      <c r="N131" s="266">
        <f>SUM(N129:N130)</f>
        <v>0</v>
      </c>
    </row>
    <row r="132" spans="2:14" ht="15.75">
      <c r="B132" s="584"/>
      <c r="C132" s="297"/>
      <c r="D132" s="95"/>
      <c r="E132" s="94"/>
      <c r="F132" s="100"/>
      <c r="G132" s="338" t="s">
        <v>2090</v>
      </c>
      <c r="H132" s="340"/>
      <c r="I132" s="339"/>
      <c r="J132" s="339"/>
      <c r="K132" s="339"/>
      <c r="L132" s="339"/>
      <c r="M132" s="341"/>
      <c r="N132" s="339"/>
    </row>
    <row r="133" spans="2:14" ht="15.75">
      <c r="B133" s="587" t="s">
        <v>2319</v>
      </c>
      <c r="C133" s="297"/>
      <c r="D133" s="95"/>
      <c r="E133" s="94"/>
      <c r="F133" s="100">
        <v>1</v>
      </c>
      <c r="G133" s="228"/>
      <c r="H133" s="340"/>
      <c r="I133" s="162"/>
      <c r="J133" s="266">
        <f>I133*F133</f>
        <v>0</v>
      </c>
      <c r="K133" s="162"/>
      <c r="L133" s="392">
        <f>MAX((J133-K133),0)</f>
        <v>0</v>
      </c>
      <c r="M133" s="263"/>
      <c r="N133" s="266">
        <f>L133*M133</f>
        <v>0</v>
      </c>
    </row>
    <row r="134" spans="2:14" ht="15.75">
      <c r="B134" s="584"/>
      <c r="C134" s="297"/>
      <c r="D134" s="103"/>
      <c r="E134" s="104"/>
      <c r="F134" s="105"/>
      <c r="G134" s="1074"/>
      <c r="H134" s="340"/>
      <c r="I134" s="339"/>
      <c r="J134" s="339"/>
      <c r="K134" s="339"/>
      <c r="L134" s="339"/>
      <c r="M134" s="1073"/>
      <c r="N134" s="339"/>
    </row>
    <row r="135" spans="2:14" ht="15.75">
      <c r="B135" s="612" t="s">
        <v>1023</v>
      </c>
      <c r="C135" s="297"/>
      <c r="D135" s="103"/>
      <c r="E135" s="104"/>
      <c r="F135" s="89"/>
      <c r="G135" s="340" t="s">
        <v>2091</v>
      </c>
      <c r="H135" s="340"/>
      <c r="I135" s="266">
        <f>SUM(I133:I134)</f>
        <v>0</v>
      </c>
      <c r="J135" s="266">
        <f>SUM(J133:J134)</f>
        <v>0</v>
      </c>
      <c r="K135" s="266">
        <f>SUM(K133:K134)</f>
        <v>0</v>
      </c>
      <c r="L135" s="266">
        <f>SUM(L133:L134)</f>
        <v>0</v>
      </c>
      <c r="M135" s="341"/>
      <c r="N135" s="266">
        <f>SUM(N133:N134)</f>
        <v>0</v>
      </c>
    </row>
    <row r="136" spans="2:14" ht="15.75">
      <c r="B136" s="587" t="s">
        <v>1868</v>
      </c>
      <c r="C136" s="297"/>
      <c r="D136" s="103"/>
      <c r="E136" s="104"/>
      <c r="F136" s="105">
        <v>1</v>
      </c>
      <c r="G136" s="338" t="s">
        <v>2088</v>
      </c>
      <c r="H136" s="228"/>
      <c r="I136" s="162"/>
      <c r="J136" s="266">
        <f>I136*F136</f>
        <v>0</v>
      </c>
      <c r="K136" s="162"/>
      <c r="L136" s="392">
        <f>MAX((J136-K136),0)</f>
        <v>0</v>
      </c>
      <c r="M136" s="263"/>
      <c r="N136" s="266">
        <f>L136*M136</f>
        <v>0</v>
      </c>
    </row>
    <row r="137" spans="2:14" ht="15.75">
      <c r="B137" s="584"/>
      <c r="C137" s="297"/>
      <c r="D137" s="95"/>
      <c r="E137" s="94"/>
      <c r="F137" s="93"/>
      <c r="G137" s="340"/>
      <c r="H137" s="1074"/>
      <c r="I137" s="339"/>
      <c r="J137" s="339"/>
      <c r="K137" s="339"/>
      <c r="L137" s="339"/>
      <c r="M137" s="1073"/>
      <c r="N137" s="339"/>
    </row>
    <row r="138" spans="2:14" ht="15.75">
      <c r="B138" s="584" t="s">
        <v>1028</v>
      </c>
      <c r="C138" s="297"/>
      <c r="D138" s="103"/>
      <c r="E138" s="104"/>
      <c r="F138" s="89"/>
      <c r="G138" s="340" t="s">
        <v>1884</v>
      </c>
      <c r="H138" s="340"/>
      <c r="I138" s="266">
        <f>SUM(I136:I137)</f>
        <v>0</v>
      </c>
      <c r="J138" s="266">
        <f>SUM(J136:J137)</f>
        <v>0</v>
      </c>
      <c r="K138" s="266">
        <f>SUM(K136:K137)</f>
        <v>0</v>
      </c>
      <c r="L138" s="266">
        <f>SUM(L136:L137)</f>
        <v>0</v>
      </c>
      <c r="M138" s="341"/>
      <c r="N138" s="266">
        <f>SUM(N136:N137)</f>
        <v>0</v>
      </c>
    </row>
    <row r="139" spans="2:14" ht="15.75">
      <c r="B139" s="584" t="s">
        <v>1029</v>
      </c>
      <c r="C139" s="333"/>
      <c r="D139" s="103"/>
      <c r="E139" s="104"/>
      <c r="F139" s="89"/>
      <c r="G139" s="338" t="s">
        <v>1999</v>
      </c>
      <c r="H139" s="340"/>
      <c r="I139" s="266">
        <f>I138+I135+I131</f>
        <v>0</v>
      </c>
      <c r="J139" s="266">
        <f>J138+J135+J131</f>
        <v>0</v>
      </c>
      <c r="K139" s="266">
        <f>K138+K135+K131</f>
        <v>0</v>
      </c>
      <c r="L139" s="266">
        <f>L138+L135+L131</f>
        <v>0</v>
      </c>
      <c r="M139" s="341"/>
      <c r="N139" s="266">
        <f>N138+N135+N131</f>
        <v>0</v>
      </c>
    </row>
    <row r="140" spans="2:14" ht="15.75">
      <c r="C140" s="309"/>
      <c r="D140" s="95"/>
      <c r="E140" s="94"/>
      <c r="F140" s="93"/>
      <c r="G140" s="340"/>
      <c r="H140" s="340"/>
      <c r="I140" s="339"/>
      <c r="J140" s="339"/>
      <c r="K140" s="339"/>
      <c r="L140" s="339"/>
      <c r="M140" s="341"/>
      <c r="N140" s="339"/>
    </row>
    <row r="141" spans="2:14" ht="30">
      <c r="B141" s="584"/>
      <c r="C141" s="297">
        <v>12</v>
      </c>
      <c r="D141" s="95"/>
      <c r="E141" s="99" t="s">
        <v>1725</v>
      </c>
      <c r="F141" s="100"/>
      <c r="G141" s="338" t="s">
        <v>1895</v>
      </c>
      <c r="H141" s="340"/>
      <c r="I141" s="339"/>
      <c r="J141" s="339"/>
      <c r="K141" s="339"/>
      <c r="L141" s="339"/>
      <c r="M141" s="341"/>
      <c r="N141" s="339"/>
    </row>
    <row r="142" spans="2:14" ht="18.75" customHeight="1">
      <c r="B142" s="587" t="s">
        <v>1705</v>
      </c>
      <c r="C142" s="297"/>
      <c r="D142" s="101"/>
      <c r="E142" s="102"/>
      <c r="F142" s="100">
        <v>0.5</v>
      </c>
      <c r="G142" s="228"/>
      <c r="H142" s="228"/>
      <c r="I142" s="162"/>
      <c r="J142" s="266">
        <f>I142*F142</f>
        <v>0</v>
      </c>
      <c r="K142" s="162"/>
      <c r="L142" s="392">
        <f>MAX((J142-K142),0)</f>
        <v>0</v>
      </c>
      <c r="M142" s="263"/>
      <c r="N142" s="266">
        <f>L142*M142</f>
        <v>0</v>
      </c>
    </row>
    <row r="143" spans="2:14" ht="15.75">
      <c r="B143" s="584"/>
      <c r="C143" s="297"/>
      <c r="D143" s="95"/>
      <c r="E143" s="94"/>
      <c r="F143" s="93"/>
      <c r="G143" s="1074"/>
      <c r="H143" s="1074"/>
      <c r="I143" s="339"/>
      <c r="J143" s="339"/>
      <c r="K143" s="339"/>
      <c r="L143" s="339"/>
      <c r="M143" s="1073"/>
      <c r="N143" s="339"/>
    </row>
    <row r="144" spans="2:14" ht="15.75">
      <c r="B144" s="584" t="s">
        <v>1030</v>
      </c>
      <c r="C144" s="297"/>
      <c r="D144" s="101"/>
      <c r="E144" s="102"/>
      <c r="F144" s="88"/>
      <c r="G144" s="340" t="s">
        <v>1884</v>
      </c>
      <c r="H144" s="340"/>
      <c r="I144" s="266">
        <f>SUM(I142:I143)</f>
        <v>0</v>
      </c>
      <c r="J144" s="266">
        <f>SUM(J142:J143)</f>
        <v>0</v>
      </c>
      <c r="K144" s="266">
        <f>SUM(K142:K143)</f>
        <v>0</v>
      </c>
      <c r="L144" s="266">
        <f>SUM(L142:L143)</f>
        <v>0</v>
      </c>
      <c r="M144" s="341"/>
      <c r="N144" s="266">
        <f>SUM(N142:N143)</f>
        <v>0</v>
      </c>
    </row>
    <row r="145" spans="2:14" ht="15.75">
      <c r="B145" s="584"/>
      <c r="C145" s="297"/>
      <c r="D145" s="95"/>
      <c r="E145" s="94"/>
      <c r="F145" s="100"/>
      <c r="G145" s="338" t="s">
        <v>2090</v>
      </c>
      <c r="H145" s="340"/>
      <c r="I145" s="339"/>
      <c r="J145" s="339"/>
      <c r="K145" s="339"/>
      <c r="L145" s="339"/>
      <c r="M145" s="341"/>
      <c r="N145" s="339"/>
    </row>
    <row r="146" spans="2:14" ht="15.75">
      <c r="B146" s="587" t="s">
        <v>1706</v>
      </c>
      <c r="C146" s="297"/>
      <c r="D146" s="95"/>
      <c r="E146" s="94"/>
      <c r="F146" s="100">
        <v>0.5</v>
      </c>
      <c r="G146" s="228"/>
      <c r="H146" s="340"/>
      <c r="I146" s="162"/>
      <c r="J146" s="266">
        <f>I146*F146</f>
        <v>0</v>
      </c>
      <c r="K146" s="162"/>
      <c r="L146" s="392">
        <f>MAX((J146-K146),0)</f>
        <v>0</v>
      </c>
      <c r="M146" s="263"/>
      <c r="N146" s="266">
        <f>L146*M146</f>
        <v>0</v>
      </c>
    </row>
    <row r="147" spans="2:14" ht="15.75">
      <c r="B147" s="584"/>
      <c r="C147" s="297"/>
      <c r="D147" s="103"/>
      <c r="E147" s="104"/>
      <c r="F147" s="105"/>
      <c r="G147" s="1074"/>
      <c r="H147" s="340"/>
      <c r="I147" s="339"/>
      <c r="J147" s="339"/>
      <c r="K147" s="339"/>
      <c r="L147" s="339"/>
      <c r="M147" s="1073"/>
      <c r="N147" s="339"/>
    </row>
    <row r="148" spans="2:14" ht="15.75">
      <c r="B148" s="612" t="s">
        <v>651</v>
      </c>
      <c r="C148" s="297"/>
      <c r="D148" s="103"/>
      <c r="E148" s="104"/>
      <c r="F148" s="89"/>
      <c r="G148" s="340" t="s">
        <v>2091</v>
      </c>
      <c r="H148" s="340"/>
      <c r="I148" s="266">
        <f>SUM(I146:I147)</f>
        <v>0</v>
      </c>
      <c r="J148" s="266">
        <f>SUM(J146:J147)</f>
        <v>0</v>
      </c>
      <c r="K148" s="266">
        <f>SUM(K146:K147)</f>
        <v>0</v>
      </c>
      <c r="L148" s="266">
        <f>SUM(L146:L147)</f>
        <v>0</v>
      </c>
      <c r="M148" s="341"/>
      <c r="N148" s="266">
        <f>SUM(N146:N147)</f>
        <v>0</v>
      </c>
    </row>
    <row r="149" spans="2:14" ht="15.75">
      <c r="B149" s="587" t="s">
        <v>1849</v>
      </c>
      <c r="C149" s="297"/>
      <c r="D149" s="103"/>
      <c r="E149" s="104"/>
      <c r="F149" s="105">
        <v>0.5</v>
      </c>
      <c r="G149" s="338" t="s">
        <v>2088</v>
      </c>
      <c r="H149" s="228"/>
      <c r="I149" s="162"/>
      <c r="J149" s="266">
        <f>I149*F149</f>
        <v>0</v>
      </c>
      <c r="K149" s="162"/>
      <c r="L149" s="392">
        <f>MAX((J149-K149),0)</f>
        <v>0</v>
      </c>
      <c r="M149" s="263"/>
      <c r="N149" s="266">
        <f>L149*M149</f>
        <v>0</v>
      </c>
    </row>
    <row r="150" spans="2:14" ht="15.75">
      <c r="B150" s="584"/>
      <c r="C150" s="297"/>
      <c r="D150" s="95"/>
      <c r="E150" s="94"/>
      <c r="F150" s="93"/>
      <c r="G150" s="340"/>
      <c r="H150" s="1074"/>
      <c r="I150" s="339"/>
      <c r="J150" s="339"/>
      <c r="K150" s="339"/>
      <c r="L150" s="339"/>
      <c r="M150" s="1073"/>
      <c r="N150" s="339"/>
    </row>
    <row r="151" spans="2:14" ht="15.75">
      <c r="B151" s="584" t="s">
        <v>1173</v>
      </c>
      <c r="C151" s="297"/>
      <c r="D151" s="106"/>
      <c r="E151" s="107"/>
      <c r="F151" s="337"/>
      <c r="G151" s="340" t="s">
        <v>1884</v>
      </c>
      <c r="H151" s="340"/>
      <c r="I151" s="266">
        <f>SUM(I149:I150)</f>
        <v>0</v>
      </c>
      <c r="J151" s="266">
        <f>SUM(J149:J150)</f>
        <v>0</v>
      </c>
      <c r="K151" s="266">
        <f>SUM(K149:K150)</f>
        <v>0</v>
      </c>
      <c r="L151" s="266">
        <f>SUM(L149:L150)</f>
        <v>0</v>
      </c>
      <c r="M151" s="341"/>
      <c r="N151" s="266">
        <f>SUM(N149:N150)</f>
        <v>0</v>
      </c>
    </row>
    <row r="152" spans="2:14" ht="15.75">
      <c r="B152" s="584" t="s">
        <v>1174</v>
      </c>
      <c r="C152" s="333"/>
      <c r="D152" s="103"/>
      <c r="E152" s="104"/>
      <c r="F152" s="89"/>
      <c r="G152" s="338" t="s">
        <v>1999</v>
      </c>
      <c r="H152" s="340"/>
      <c r="I152" s="266">
        <f>I151+I148+I144</f>
        <v>0</v>
      </c>
      <c r="J152" s="266">
        <f>J151+J148+J144</f>
        <v>0</v>
      </c>
      <c r="K152" s="266">
        <f>K151+K148+K144</f>
        <v>0</v>
      </c>
      <c r="L152" s="266">
        <f>L151+L148+L144</f>
        <v>0</v>
      </c>
      <c r="M152" s="341"/>
      <c r="N152" s="266">
        <f>N151+N148+N144</f>
        <v>0</v>
      </c>
    </row>
    <row r="153" spans="2:14" ht="15.75">
      <c r="C153" s="141"/>
      <c r="D153" s="95"/>
      <c r="E153" s="94"/>
      <c r="F153" s="93"/>
      <c r="G153" s="340"/>
      <c r="H153" s="340"/>
      <c r="I153" s="339"/>
      <c r="J153" s="339"/>
      <c r="K153" s="339"/>
      <c r="L153" s="339"/>
      <c r="M153" s="341"/>
      <c r="N153" s="339"/>
    </row>
    <row r="154" spans="2:14" ht="15.75">
      <c r="C154" s="141">
        <v>13</v>
      </c>
      <c r="D154" s="95"/>
      <c r="E154" s="99" t="s">
        <v>1726</v>
      </c>
      <c r="F154" s="93"/>
      <c r="G154" s="340"/>
      <c r="H154" s="340"/>
      <c r="I154" s="339"/>
      <c r="J154" s="339"/>
      <c r="K154" s="339"/>
      <c r="L154" s="339"/>
      <c r="M154" s="341"/>
      <c r="N154" s="339"/>
    </row>
    <row r="155" spans="2:14" ht="15.75">
      <c r="B155" s="584"/>
      <c r="C155" s="309">
        <v>13.1</v>
      </c>
      <c r="D155" s="95"/>
      <c r="E155" s="94" t="s">
        <v>1086</v>
      </c>
      <c r="F155" s="100"/>
      <c r="G155" s="338" t="s">
        <v>1895</v>
      </c>
      <c r="H155" s="340"/>
      <c r="I155" s="339"/>
      <c r="J155" s="339"/>
      <c r="K155" s="339"/>
      <c r="L155" s="339"/>
      <c r="M155" s="341"/>
      <c r="N155" s="339"/>
    </row>
    <row r="156" spans="2:14" ht="15.75">
      <c r="B156" s="587" t="s">
        <v>1745</v>
      </c>
      <c r="C156" s="297"/>
      <c r="D156" s="101"/>
      <c r="E156" s="102"/>
      <c r="F156" s="100">
        <v>0.2</v>
      </c>
      <c r="G156" s="228"/>
      <c r="H156" s="228"/>
      <c r="I156" s="162"/>
      <c r="J156" s="266">
        <f>I156*F156</f>
        <v>0</v>
      </c>
      <c r="K156" s="162"/>
      <c r="L156" s="392">
        <f>MAX((J156-K156),0)</f>
        <v>0</v>
      </c>
      <c r="M156" s="263"/>
      <c r="N156" s="266">
        <f>L156*M156</f>
        <v>0</v>
      </c>
    </row>
    <row r="157" spans="2:14" ht="15.75">
      <c r="B157" s="584"/>
      <c r="C157" s="297"/>
      <c r="D157" s="95"/>
      <c r="E157" s="94"/>
      <c r="F157" s="93"/>
      <c r="G157" s="1074"/>
      <c r="H157" s="1074"/>
      <c r="I157" s="339"/>
      <c r="J157" s="339"/>
      <c r="K157" s="339"/>
      <c r="L157" s="339"/>
      <c r="M157" s="1073"/>
      <c r="N157" s="339"/>
    </row>
    <row r="158" spans="2:14" ht="15.75">
      <c r="B158" s="584" t="s">
        <v>580</v>
      </c>
      <c r="C158" s="297"/>
      <c r="D158" s="103"/>
      <c r="E158" s="104"/>
      <c r="F158" s="89"/>
      <c r="G158" s="340" t="s">
        <v>1884</v>
      </c>
      <c r="H158" s="340"/>
      <c r="I158" s="266">
        <f>SUM(I156:I157)</f>
        <v>0</v>
      </c>
      <c r="J158" s="266">
        <f>SUM(J156:J157)</f>
        <v>0</v>
      </c>
      <c r="K158" s="266">
        <f>SUM(K156:K157)</f>
        <v>0</v>
      </c>
      <c r="L158" s="266">
        <f>SUM(L156:L157)</f>
        <v>0</v>
      </c>
      <c r="M158" s="341"/>
      <c r="N158" s="266">
        <f>SUM(N156:N157)</f>
        <v>0</v>
      </c>
    </row>
    <row r="159" spans="2:14" ht="15.75">
      <c r="B159" s="614"/>
      <c r="C159" s="297"/>
      <c r="D159" s="95"/>
      <c r="E159" s="94"/>
      <c r="F159" s="100"/>
      <c r="G159" s="338" t="s">
        <v>2090</v>
      </c>
      <c r="H159" s="340"/>
      <c r="I159" s="339"/>
      <c r="J159" s="339"/>
      <c r="K159" s="339"/>
      <c r="L159" s="339"/>
      <c r="M159" s="341"/>
      <c r="N159" s="339"/>
    </row>
    <row r="160" spans="2:14" ht="15.75">
      <c r="B160" s="587" t="s">
        <v>1746</v>
      </c>
      <c r="C160" s="297"/>
      <c r="D160" s="95"/>
      <c r="E160" s="94"/>
      <c r="F160" s="100">
        <v>0.2</v>
      </c>
      <c r="G160" s="228"/>
      <c r="H160" s="340"/>
      <c r="I160" s="162"/>
      <c r="J160" s="266">
        <f>I160*F160</f>
        <v>0</v>
      </c>
      <c r="K160" s="162"/>
      <c r="L160" s="392">
        <f>MAX((J160-K160),0)</f>
        <v>0</v>
      </c>
      <c r="M160" s="263"/>
      <c r="N160" s="266">
        <f>L160*M160</f>
        <v>0</v>
      </c>
    </row>
    <row r="161" spans="2:14" ht="15.75">
      <c r="B161" s="584"/>
      <c r="C161" s="297"/>
      <c r="D161" s="103"/>
      <c r="E161" s="104"/>
      <c r="F161" s="105"/>
      <c r="G161" s="1072"/>
      <c r="H161" s="340"/>
      <c r="I161" s="339"/>
      <c r="J161" s="339"/>
      <c r="K161" s="339"/>
      <c r="L161" s="339"/>
      <c r="M161" s="1073"/>
      <c r="N161" s="339"/>
    </row>
    <row r="162" spans="2:14" ht="15.75">
      <c r="B162" s="612" t="s">
        <v>1005</v>
      </c>
      <c r="C162" s="297"/>
      <c r="D162" s="103"/>
      <c r="E162" s="104"/>
      <c r="F162" s="89"/>
      <c r="G162" s="340" t="s">
        <v>2091</v>
      </c>
      <c r="H162" s="340"/>
      <c r="I162" s="266">
        <f>SUM(I160:I161)</f>
        <v>0</v>
      </c>
      <c r="J162" s="266">
        <f>SUM(J160:J161)</f>
        <v>0</v>
      </c>
      <c r="K162" s="266">
        <f>SUM(K160:K161)</f>
        <v>0</v>
      </c>
      <c r="L162" s="266">
        <f>SUM(L160:L161)</f>
        <v>0</v>
      </c>
      <c r="M162" s="341"/>
      <c r="N162" s="266">
        <f>SUM(N160:N161)</f>
        <v>0</v>
      </c>
    </row>
    <row r="163" spans="2:14" ht="15.75">
      <c r="B163" s="587" t="s">
        <v>2152</v>
      </c>
      <c r="C163" s="297"/>
      <c r="D163" s="103"/>
      <c r="E163" s="104"/>
      <c r="F163" s="105">
        <v>0.2</v>
      </c>
      <c r="G163" s="338" t="s">
        <v>2088</v>
      </c>
      <c r="H163" s="228"/>
      <c r="I163" s="162"/>
      <c r="J163" s="266">
        <f>I163*F163</f>
        <v>0</v>
      </c>
      <c r="K163" s="162"/>
      <c r="L163" s="392">
        <f>MAX((J163-K163),0)</f>
        <v>0</v>
      </c>
      <c r="M163" s="263"/>
      <c r="N163" s="266">
        <f>L163*M163</f>
        <v>0</v>
      </c>
    </row>
    <row r="164" spans="2:14" ht="15.75">
      <c r="B164" s="614"/>
      <c r="C164" s="297"/>
      <c r="D164" s="95"/>
      <c r="E164" s="94"/>
      <c r="F164" s="93"/>
      <c r="G164" s="340"/>
      <c r="H164" s="1074"/>
      <c r="I164" s="339"/>
      <c r="J164" s="339"/>
      <c r="K164" s="339"/>
      <c r="L164" s="339"/>
      <c r="M164" s="1073"/>
      <c r="N164" s="339"/>
    </row>
    <row r="165" spans="2:14" ht="15.75">
      <c r="B165" s="584" t="s">
        <v>1175</v>
      </c>
      <c r="C165" s="297"/>
      <c r="D165" s="95"/>
      <c r="E165" s="94"/>
      <c r="F165" s="93"/>
      <c r="G165" s="340" t="s">
        <v>1884</v>
      </c>
      <c r="H165" s="340"/>
      <c r="I165" s="266">
        <f>SUM(I163:I164)</f>
        <v>0</v>
      </c>
      <c r="J165" s="266">
        <f>SUM(J163:J164)</f>
        <v>0</v>
      </c>
      <c r="K165" s="266">
        <f>SUM(K163:K164)</f>
        <v>0</v>
      </c>
      <c r="L165" s="266">
        <f>SUM(L163:L164)</f>
        <v>0</v>
      </c>
      <c r="M165" s="341"/>
      <c r="N165" s="266">
        <f>SUM(N163:N164)</f>
        <v>0</v>
      </c>
    </row>
    <row r="166" spans="2:14" ht="15.75">
      <c r="B166" s="584" t="s">
        <v>656</v>
      </c>
      <c r="C166" s="333"/>
      <c r="D166" s="103"/>
      <c r="E166" s="104"/>
      <c r="F166" s="89"/>
      <c r="G166" s="338" t="s">
        <v>1999</v>
      </c>
      <c r="H166" s="340"/>
      <c r="I166" s="266">
        <f>I165+I162+I158</f>
        <v>0</v>
      </c>
      <c r="J166" s="266">
        <f>J165+J162+J158</f>
        <v>0</v>
      </c>
      <c r="K166" s="266">
        <f>K165+K162+K158</f>
        <v>0</v>
      </c>
      <c r="L166" s="266">
        <f>L165+L162+L158</f>
        <v>0</v>
      </c>
      <c r="M166" s="341"/>
      <c r="N166" s="266">
        <f>N165+N162+N158</f>
        <v>0</v>
      </c>
    </row>
    <row r="167" spans="2:14" ht="15.75">
      <c r="B167" s="584"/>
      <c r="C167" s="309">
        <v>13.2</v>
      </c>
      <c r="D167" s="95"/>
      <c r="E167" s="94" t="s">
        <v>1727</v>
      </c>
      <c r="F167" s="100"/>
      <c r="G167" s="338" t="s">
        <v>1895</v>
      </c>
      <c r="H167" s="340"/>
      <c r="I167" s="339"/>
      <c r="J167" s="339"/>
      <c r="K167" s="339"/>
      <c r="L167" s="339"/>
      <c r="M167" s="341"/>
      <c r="N167" s="339"/>
    </row>
    <row r="168" spans="2:14" ht="15.75">
      <c r="B168" s="587" t="s">
        <v>1937</v>
      </c>
      <c r="C168" s="297"/>
      <c r="D168" s="101"/>
      <c r="E168" s="102"/>
      <c r="F168" s="100">
        <v>0.5</v>
      </c>
      <c r="G168" s="228"/>
      <c r="H168" s="228"/>
      <c r="I168" s="162"/>
      <c r="J168" s="266">
        <f>I168*F168</f>
        <v>0</v>
      </c>
      <c r="K168" s="162"/>
      <c r="L168" s="392">
        <f>MAX((J168-K168),0)</f>
        <v>0</v>
      </c>
      <c r="M168" s="263"/>
      <c r="N168" s="266">
        <f>L168*M168</f>
        <v>0</v>
      </c>
    </row>
    <row r="169" spans="2:14" ht="15.75">
      <c r="B169" s="584"/>
      <c r="C169" s="297"/>
      <c r="D169" s="95"/>
      <c r="E169" s="94"/>
      <c r="F169" s="93"/>
      <c r="G169" s="1072"/>
      <c r="H169" s="1074"/>
      <c r="I169" s="339"/>
      <c r="J169" s="339"/>
      <c r="K169" s="339"/>
      <c r="L169" s="339"/>
      <c r="M169" s="1073"/>
      <c r="N169" s="339"/>
    </row>
    <row r="170" spans="2:14" ht="15.75">
      <c r="B170" s="584" t="s">
        <v>622</v>
      </c>
      <c r="C170" s="297"/>
      <c r="D170" s="101"/>
      <c r="E170" s="102"/>
      <c r="F170" s="88"/>
      <c r="G170" s="340" t="s">
        <v>1884</v>
      </c>
      <c r="H170" s="340"/>
      <c r="I170" s="266">
        <f>SUM(I168:I169)</f>
        <v>0</v>
      </c>
      <c r="J170" s="266">
        <f>SUM(J168:J169)</f>
        <v>0</v>
      </c>
      <c r="K170" s="266">
        <f>SUM(K168:K169)</f>
        <v>0</v>
      </c>
      <c r="L170" s="266">
        <f>SUM(L168:L169)</f>
        <v>0</v>
      </c>
      <c r="M170" s="341"/>
      <c r="N170" s="266">
        <f>SUM(N168:N169)</f>
        <v>0</v>
      </c>
    </row>
    <row r="171" spans="2:14" ht="15.75">
      <c r="B171" s="584"/>
      <c r="C171" s="297"/>
      <c r="D171" s="95"/>
      <c r="E171" s="94"/>
      <c r="F171" s="100"/>
      <c r="G171" s="338" t="s">
        <v>2090</v>
      </c>
      <c r="H171" s="340"/>
      <c r="I171" s="339"/>
      <c r="J171" s="339"/>
      <c r="K171" s="339"/>
      <c r="L171" s="339"/>
      <c r="M171" s="341"/>
      <c r="N171" s="339"/>
    </row>
    <row r="172" spans="2:14" ht="15.75">
      <c r="B172" s="587" t="s">
        <v>2239</v>
      </c>
      <c r="C172" s="297"/>
      <c r="D172" s="95"/>
      <c r="E172" s="94"/>
      <c r="F172" s="100">
        <v>0.5</v>
      </c>
      <c r="G172" s="228"/>
      <c r="H172" s="340"/>
      <c r="I172" s="162"/>
      <c r="J172" s="266">
        <f>I172*F172</f>
        <v>0</v>
      </c>
      <c r="K172" s="162"/>
      <c r="L172" s="392">
        <f>MAX((J172-K172),0)</f>
        <v>0</v>
      </c>
      <c r="M172" s="263"/>
      <c r="N172" s="266">
        <f>L172*M172</f>
        <v>0</v>
      </c>
    </row>
    <row r="173" spans="2:14" ht="15.75">
      <c r="B173" s="584"/>
      <c r="C173" s="297"/>
      <c r="D173" s="103"/>
      <c r="E173" s="104"/>
      <c r="F173" s="105"/>
      <c r="G173" s="1072"/>
      <c r="H173" s="340"/>
      <c r="I173" s="339"/>
      <c r="J173" s="339"/>
      <c r="K173" s="339"/>
      <c r="L173" s="339"/>
      <c r="M173" s="1073"/>
      <c r="N173" s="339"/>
    </row>
    <row r="174" spans="2:14" ht="15.75">
      <c r="B174" s="612" t="s">
        <v>1076</v>
      </c>
      <c r="C174" s="297"/>
      <c r="D174" s="95"/>
      <c r="E174" s="94"/>
      <c r="F174" s="93"/>
      <c r="G174" s="340" t="s">
        <v>2091</v>
      </c>
      <c r="H174" s="340"/>
      <c r="I174" s="266">
        <f>SUM(I172:I173)</f>
        <v>0</v>
      </c>
      <c r="J174" s="266">
        <f>SUM(J172:J173)</f>
        <v>0</v>
      </c>
      <c r="K174" s="266">
        <f>SUM(K172:K173)</f>
        <v>0</v>
      </c>
      <c r="L174" s="266">
        <f>SUM(L172:L173)</f>
        <v>0</v>
      </c>
      <c r="M174" s="341"/>
      <c r="N174" s="266">
        <f>SUM(N172:N173)</f>
        <v>0</v>
      </c>
    </row>
    <row r="175" spans="2:14" ht="15.75">
      <c r="B175" s="587" t="s">
        <v>2240</v>
      </c>
      <c r="C175" s="297"/>
      <c r="D175" s="103"/>
      <c r="E175" s="104"/>
      <c r="F175" s="105">
        <v>0.5</v>
      </c>
      <c r="G175" s="338" t="s">
        <v>2088</v>
      </c>
      <c r="H175" s="228"/>
      <c r="I175" s="162"/>
      <c r="J175" s="266">
        <f>I175*F175</f>
        <v>0</v>
      </c>
      <c r="K175" s="162"/>
      <c r="L175" s="392">
        <f>MAX((J175-K175),0)</f>
        <v>0</v>
      </c>
      <c r="M175" s="263"/>
      <c r="N175" s="266">
        <f>L175*M175</f>
        <v>0</v>
      </c>
    </row>
    <row r="176" spans="2:14" ht="15.75">
      <c r="B176" s="584"/>
      <c r="C176" s="297"/>
      <c r="D176" s="95"/>
      <c r="E176" s="94"/>
      <c r="F176" s="93"/>
      <c r="G176" s="339"/>
      <c r="H176" s="1074"/>
      <c r="I176" s="339"/>
      <c r="J176" s="339"/>
      <c r="K176" s="339"/>
      <c r="L176" s="339"/>
      <c r="M176" s="1073"/>
      <c r="N176" s="339"/>
    </row>
    <row r="177" spans="2:14" ht="15.75">
      <c r="B177" s="584" t="s">
        <v>1077</v>
      </c>
      <c r="C177" s="297"/>
      <c r="D177" s="95"/>
      <c r="E177" s="94"/>
      <c r="F177" s="93"/>
      <c r="G177" s="340" t="s">
        <v>1884</v>
      </c>
      <c r="H177" s="340"/>
      <c r="I177" s="266">
        <f>SUM(I175:I176)</f>
        <v>0</v>
      </c>
      <c r="J177" s="266">
        <f>SUM(J175:J176)</f>
        <v>0</v>
      </c>
      <c r="K177" s="266">
        <f>SUM(K175:K176)</f>
        <v>0</v>
      </c>
      <c r="L177" s="266">
        <f>SUM(L175:L176)</f>
        <v>0</v>
      </c>
      <c r="M177" s="341"/>
      <c r="N177" s="266">
        <f>SUM(N175:N176)</f>
        <v>0</v>
      </c>
    </row>
    <row r="178" spans="2:14" ht="15.75">
      <c r="B178" s="584" t="s">
        <v>1078</v>
      </c>
      <c r="C178" s="333"/>
      <c r="D178" s="103"/>
      <c r="E178" s="104"/>
      <c r="F178" s="89"/>
      <c r="G178" s="338" t="s">
        <v>1999</v>
      </c>
      <c r="H178" s="340"/>
      <c r="I178" s="266">
        <f>I177+I174+I170</f>
        <v>0</v>
      </c>
      <c r="J178" s="266">
        <f>J177+J174+J170</f>
        <v>0</v>
      </c>
      <c r="K178" s="266">
        <f>K177+K174+K170</f>
        <v>0</v>
      </c>
      <c r="L178" s="266">
        <f>L177+L174+L170</f>
        <v>0</v>
      </c>
      <c r="M178" s="341"/>
      <c r="N178" s="266">
        <f>N177+N174+N170</f>
        <v>0</v>
      </c>
    </row>
    <row r="179" spans="2:14" ht="45">
      <c r="B179" s="584"/>
      <c r="C179" s="309">
        <v>13.3</v>
      </c>
      <c r="D179" s="95"/>
      <c r="E179" s="94" t="s">
        <v>2391</v>
      </c>
      <c r="F179" s="100"/>
      <c r="G179" s="338" t="s">
        <v>1895</v>
      </c>
      <c r="H179" s="340"/>
      <c r="I179" s="340"/>
      <c r="J179" s="339"/>
      <c r="K179" s="339"/>
      <c r="L179" s="339"/>
      <c r="M179" s="341"/>
      <c r="N179" s="339"/>
    </row>
    <row r="180" spans="2:14" ht="15.75">
      <c r="B180" s="587" t="s">
        <v>2241</v>
      </c>
      <c r="C180" s="297"/>
      <c r="D180" s="101"/>
      <c r="E180" s="102"/>
      <c r="F180" s="100">
        <v>0</v>
      </c>
      <c r="G180" s="228"/>
      <c r="H180" s="228"/>
      <c r="I180" s="162"/>
      <c r="J180" s="266">
        <f>I180*F180</f>
        <v>0</v>
      </c>
      <c r="K180" s="162"/>
      <c r="L180" s="392">
        <f>MAX((J180-K180),0)</f>
        <v>0</v>
      </c>
      <c r="M180" s="263"/>
      <c r="N180" s="266">
        <f>L180*M180</f>
        <v>0</v>
      </c>
    </row>
    <row r="181" spans="2:14" ht="15.75">
      <c r="B181" s="584"/>
      <c r="C181" s="297"/>
      <c r="D181" s="95"/>
      <c r="E181" s="94"/>
      <c r="F181" s="93"/>
      <c r="G181" s="1074"/>
      <c r="H181" s="1074"/>
      <c r="I181" s="340"/>
      <c r="J181" s="339"/>
      <c r="K181" s="339"/>
      <c r="L181" s="339"/>
      <c r="M181" s="1073"/>
      <c r="N181" s="339"/>
    </row>
    <row r="182" spans="2:14" ht="15.75">
      <c r="B182" s="584" t="s">
        <v>790</v>
      </c>
      <c r="C182" s="297"/>
      <c r="D182" s="103"/>
      <c r="E182" s="104"/>
      <c r="F182" s="89"/>
      <c r="G182" s="340" t="s">
        <v>1884</v>
      </c>
      <c r="H182" s="340"/>
      <c r="I182" s="266">
        <f>SUM(I180:I181)</f>
        <v>0</v>
      </c>
      <c r="J182" s="266">
        <f>SUM(J180:J181)</f>
        <v>0</v>
      </c>
      <c r="K182" s="266">
        <f>SUM(K180:K181)</f>
        <v>0</v>
      </c>
      <c r="L182" s="266">
        <f>SUM(L180:L181)</f>
        <v>0</v>
      </c>
      <c r="M182" s="341"/>
      <c r="N182" s="266">
        <f>SUM(N180:N181)</f>
        <v>0</v>
      </c>
    </row>
    <row r="183" spans="2:14" ht="15.75">
      <c r="B183" s="614"/>
      <c r="C183" s="297"/>
      <c r="D183" s="95"/>
      <c r="E183" s="94"/>
      <c r="F183" s="100"/>
      <c r="G183" s="338" t="s">
        <v>2090</v>
      </c>
      <c r="H183" s="340"/>
      <c r="I183" s="340"/>
      <c r="J183" s="339"/>
      <c r="K183" s="339"/>
      <c r="L183" s="339"/>
      <c r="M183" s="341"/>
      <c r="N183" s="339"/>
    </row>
    <row r="184" spans="2:14" ht="15.75">
      <c r="B184" s="587" t="s">
        <v>2353</v>
      </c>
      <c r="C184" s="297"/>
      <c r="D184" s="95"/>
      <c r="E184" s="94"/>
      <c r="F184" s="100">
        <v>0</v>
      </c>
      <c r="G184" s="228"/>
      <c r="H184" s="340"/>
      <c r="I184" s="162"/>
      <c r="J184" s="266">
        <f>I184*F184</f>
        <v>0</v>
      </c>
      <c r="K184" s="162"/>
      <c r="L184" s="392">
        <f>MAX((J184-K184),0)</f>
        <v>0</v>
      </c>
      <c r="M184" s="263"/>
      <c r="N184" s="266">
        <f>L184*M184</f>
        <v>0</v>
      </c>
    </row>
    <row r="185" spans="2:14" ht="15.75">
      <c r="B185" s="584"/>
      <c r="C185" s="297"/>
      <c r="D185" s="103"/>
      <c r="E185" s="104"/>
      <c r="F185" s="105"/>
      <c r="G185" s="1074"/>
      <c r="H185" s="340"/>
      <c r="I185" s="340"/>
      <c r="J185" s="339"/>
      <c r="K185" s="339"/>
      <c r="L185" s="339"/>
      <c r="M185" s="1073"/>
      <c r="N185" s="339"/>
    </row>
    <row r="186" spans="2:14" ht="15.75">
      <c r="B186" s="612" t="s">
        <v>623</v>
      </c>
      <c r="C186" s="297"/>
      <c r="D186" s="103"/>
      <c r="E186" s="104"/>
      <c r="F186" s="89"/>
      <c r="G186" s="340" t="s">
        <v>2091</v>
      </c>
      <c r="H186" s="340"/>
      <c r="I186" s="266">
        <f>SUM(I184:I185)</f>
        <v>0</v>
      </c>
      <c r="J186" s="266">
        <f>SUM(J184:J185)</f>
        <v>0</v>
      </c>
      <c r="K186" s="266">
        <f>SUM(K184:K185)</f>
        <v>0</v>
      </c>
      <c r="L186" s="266">
        <f>SUM(L184:L185)</f>
        <v>0</v>
      </c>
      <c r="M186" s="341"/>
      <c r="N186" s="266">
        <f>SUM(N184:N185)</f>
        <v>0</v>
      </c>
    </row>
    <row r="187" spans="2:14" ht="15.75">
      <c r="B187" s="587" t="s">
        <v>2354</v>
      </c>
      <c r="C187" s="297"/>
      <c r="D187" s="103"/>
      <c r="E187" s="104"/>
      <c r="F187" s="105">
        <v>0</v>
      </c>
      <c r="G187" s="338" t="s">
        <v>2088</v>
      </c>
      <c r="H187" s="228"/>
      <c r="I187" s="162"/>
      <c r="J187" s="266">
        <f>I187*F187</f>
        <v>0</v>
      </c>
      <c r="K187" s="162"/>
      <c r="L187" s="392">
        <f>MAX((J187-K187),0)</f>
        <v>0</v>
      </c>
      <c r="M187" s="263"/>
      <c r="N187" s="266">
        <f>L187*M187</f>
        <v>0</v>
      </c>
    </row>
    <row r="188" spans="2:14" ht="15.75">
      <c r="B188" s="584"/>
      <c r="C188" s="297"/>
      <c r="D188" s="95"/>
      <c r="E188" s="94"/>
      <c r="F188" s="93"/>
      <c r="G188" s="340"/>
      <c r="H188" s="1074"/>
      <c r="I188" s="340"/>
      <c r="J188" s="339"/>
      <c r="K188" s="339"/>
      <c r="L188" s="339"/>
      <c r="M188" s="1073"/>
      <c r="N188" s="339"/>
    </row>
    <row r="189" spans="2:14" ht="15.75">
      <c r="B189" s="584" t="s">
        <v>686</v>
      </c>
      <c r="C189" s="297"/>
      <c r="D189" s="103"/>
      <c r="E189" s="104"/>
      <c r="F189" s="89"/>
      <c r="G189" s="340" t="s">
        <v>1884</v>
      </c>
      <c r="H189" s="340"/>
      <c r="I189" s="266">
        <f>SUM(I187:I188)</f>
        <v>0</v>
      </c>
      <c r="J189" s="266">
        <f>SUM(J187:J188)</f>
        <v>0</v>
      </c>
      <c r="K189" s="266">
        <f>SUM(K187:K188)</f>
        <v>0</v>
      </c>
      <c r="L189" s="266">
        <f>SUM(L187:L188)</f>
        <v>0</v>
      </c>
      <c r="M189" s="341"/>
      <c r="N189" s="266">
        <f>SUM(N187:N188)</f>
        <v>0</v>
      </c>
    </row>
    <row r="190" spans="2:14" ht="15.75">
      <c r="B190" s="584" t="s">
        <v>639</v>
      </c>
      <c r="C190" s="333"/>
      <c r="D190" s="103"/>
      <c r="E190" s="104"/>
      <c r="F190" s="89"/>
      <c r="G190" s="338" t="s">
        <v>1999</v>
      </c>
      <c r="H190" s="340"/>
      <c r="I190" s="266">
        <f>I189+I186+I182</f>
        <v>0</v>
      </c>
      <c r="J190" s="266">
        <f>J189+J186+J182</f>
        <v>0</v>
      </c>
      <c r="K190" s="266">
        <f>K189+K186+K182</f>
        <v>0</v>
      </c>
      <c r="L190" s="266">
        <f>L189+L186+L182</f>
        <v>0</v>
      </c>
      <c r="M190" s="341"/>
      <c r="N190" s="266">
        <f>N189+N186+N182</f>
        <v>0</v>
      </c>
    </row>
    <row r="191" spans="2:14" ht="15.75">
      <c r="C191" s="141"/>
      <c r="D191" s="95"/>
      <c r="E191" s="94"/>
      <c r="F191" s="93"/>
      <c r="G191" s="340"/>
      <c r="H191" s="340"/>
      <c r="I191" s="340"/>
      <c r="J191" s="339"/>
      <c r="K191" s="339"/>
      <c r="L191" s="339"/>
      <c r="M191" s="341"/>
      <c r="N191" s="339"/>
    </row>
    <row r="192" spans="2:14" ht="30">
      <c r="C192" s="141">
        <v>14</v>
      </c>
      <c r="D192" s="95"/>
      <c r="E192" s="99" t="s">
        <v>2392</v>
      </c>
      <c r="F192" s="93"/>
      <c r="G192" s="340"/>
      <c r="H192" s="340"/>
      <c r="I192" s="340"/>
      <c r="J192" s="339"/>
      <c r="K192" s="339"/>
      <c r="L192" s="339"/>
      <c r="M192" s="341"/>
      <c r="N192" s="339"/>
    </row>
    <row r="193" spans="2:14" ht="15.75">
      <c r="B193" s="584"/>
      <c r="C193" s="309">
        <v>14.1</v>
      </c>
      <c r="D193" s="95"/>
      <c r="E193" s="94" t="s">
        <v>2043</v>
      </c>
      <c r="F193" s="100"/>
      <c r="G193" s="338" t="s">
        <v>1895</v>
      </c>
      <c r="H193" s="340"/>
      <c r="I193" s="340"/>
      <c r="J193" s="339"/>
      <c r="K193" s="339"/>
      <c r="L193" s="339"/>
      <c r="M193" s="341"/>
      <c r="N193" s="339"/>
    </row>
    <row r="194" spans="2:14" ht="15.75">
      <c r="B194" s="587" t="s">
        <v>2376</v>
      </c>
      <c r="C194" s="297"/>
      <c r="D194" s="101"/>
      <c r="E194" s="102"/>
      <c r="F194" s="100">
        <v>1</v>
      </c>
      <c r="G194" s="228"/>
      <c r="H194" s="228"/>
      <c r="I194" s="162"/>
      <c r="J194" s="266">
        <f>I194*F194</f>
        <v>0</v>
      </c>
      <c r="K194" s="162"/>
      <c r="L194" s="392">
        <f>MAX((J194-K194),0)</f>
        <v>0</v>
      </c>
      <c r="M194" s="263"/>
      <c r="N194" s="266">
        <f>L194*M194</f>
        <v>0</v>
      </c>
    </row>
    <row r="195" spans="2:14" ht="15.75">
      <c r="B195" s="584"/>
      <c r="C195" s="297"/>
      <c r="D195" s="95"/>
      <c r="E195" s="94"/>
      <c r="F195" s="93"/>
      <c r="G195" s="1074"/>
      <c r="H195" s="1074"/>
      <c r="I195" s="340"/>
      <c r="J195" s="339"/>
      <c r="K195" s="339"/>
      <c r="L195" s="339"/>
      <c r="M195" s="1073"/>
      <c r="N195" s="339"/>
    </row>
    <row r="196" spans="2:14" ht="15.75">
      <c r="B196" s="584" t="s">
        <v>640</v>
      </c>
      <c r="C196" s="297"/>
      <c r="D196" s="101"/>
      <c r="E196" s="102"/>
      <c r="F196" s="88"/>
      <c r="G196" s="340" t="s">
        <v>1884</v>
      </c>
      <c r="H196" s="340"/>
      <c r="I196" s="266">
        <f>SUM(I194:I195)</f>
        <v>0</v>
      </c>
      <c r="J196" s="266">
        <f>SUM(J194:J195)</f>
        <v>0</v>
      </c>
      <c r="K196" s="266">
        <f>SUM(K194:K195)</f>
        <v>0</v>
      </c>
      <c r="L196" s="266">
        <f>SUM(L194:L195)</f>
        <v>0</v>
      </c>
      <c r="M196" s="341"/>
      <c r="N196" s="266">
        <f>SUM(N194:N195)</f>
        <v>0</v>
      </c>
    </row>
    <row r="197" spans="2:14" ht="15.75">
      <c r="B197" s="584"/>
      <c r="C197" s="297"/>
      <c r="D197" s="95"/>
      <c r="E197" s="94"/>
      <c r="F197" s="100"/>
      <c r="G197" s="338" t="s">
        <v>2090</v>
      </c>
      <c r="H197" s="340"/>
      <c r="I197" s="340"/>
      <c r="J197" s="339"/>
      <c r="K197" s="339"/>
      <c r="L197" s="339"/>
      <c r="M197" s="341"/>
      <c r="N197" s="339"/>
    </row>
    <row r="198" spans="2:14" ht="15.75">
      <c r="B198" s="587" t="s">
        <v>1410</v>
      </c>
      <c r="C198" s="297"/>
      <c r="D198" s="95"/>
      <c r="E198" s="94"/>
      <c r="F198" s="100">
        <v>1</v>
      </c>
      <c r="G198" s="228"/>
      <c r="H198" s="340"/>
      <c r="I198" s="162"/>
      <c r="J198" s="266">
        <f>I198*F198</f>
        <v>0</v>
      </c>
      <c r="K198" s="162"/>
      <c r="L198" s="392">
        <f>MAX((J198-K198),0)</f>
        <v>0</v>
      </c>
      <c r="M198" s="263"/>
      <c r="N198" s="266">
        <f>L198*M198</f>
        <v>0</v>
      </c>
    </row>
    <row r="199" spans="2:14" ht="15.75">
      <c r="B199" s="584"/>
      <c r="C199" s="297"/>
      <c r="D199" s="103"/>
      <c r="E199" s="104"/>
      <c r="F199" s="105"/>
      <c r="G199" s="1074"/>
      <c r="H199" s="340"/>
      <c r="I199" s="340"/>
      <c r="J199" s="339"/>
      <c r="K199" s="339"/>
      <c r="L199" s="339"/>
      <c r="M199" s="1073"/>
      <c r="N199" s="339"/>
    </row>
    <row r="200" spans="2:14" ht="15.75">
      <c r="B200" s="612" t="s">
        <v>843</v>
      </c>
      <c r="C200" s="297"/>
      <c r="D200" s="103"/>
      <c r="E200" s="104"/>
      <c r="F200" s="89"/>
      <c r="G200" s="340" t="s">
        <v>2091</v>
      </c>
      <c r="H200" s="340"/>
      <c r="I200" s="266">
        <f>SUM(I198:I199)</f>
        <v>0</v>
      </c>
      <c r="J200" s="266">
        <f>SUM(J198:J199)</f>
        <v>0</v>
      </c>
      <c r="K200" s="266">
        <f>SUM(K198:K199)</f>
        <v>0</v>
      </c>
      <c r="L200" s="266">
        <f>SUM(L198:L199)</f>
        <v>0</v>
      </c>
      <c r="M200" s="341"/>
      <c r="N200" s="266">
        <f>SUM(N198:N199)</f>
        <v>0</v>
      </c>
    </row>
    <row r="201" spans="2:14" ht="15.75">
      <c r="B201" s="587" t="s">
        <v>1348</v>
      </c>
      <c r="C201" s="297"/>
      <c r="D201" s="103"/>
      <c r="E201" s="104"/>
      <c r="F201" s="105">
        <v>1</v>
      </c>
      <c r="G201" s="338" t="s">
        <v>2088</v>
      </c>
      <c r="H201" s="228"/>
      <c r="I201" s="162"/>
      <c r="J201" s="266">
        <f>I201*F201</f>
        <v>0</v>
      </c>
      <c r="K201" s="162"/>
      <c r="L201" s="392">
        <f>MAX((J201-K201),0)</f>
        <v>0</v>
      </c>
      <c r="M201" s="263"/>
      <c r="N201" s="266">
        <f>L201*M201</f>
        <v>0</v>
      </c>
    </row>
    <row r="202" spans="2:14" ht="15.75">
      <c r="B202" s="584"/>
      <c r="C202" s="297"/>
      <c r="D202" s="95"/>
      <c r="E202" s="94"/>
      <c r="F202" s="93"/>
      <c r="G202" s="340"/>
      <c r="H202" s="1074"/>
      <c r="I202" s="340"/>
      <c r="J202" s="339"/>
      <c r="K202" s="339"/>
      <c r="L202" s="339"/>
      <c r="M202" s="1073"/>
      <c r="N202" s="339"/>
    </row>
    <row r="203" spans="2:14" ht="15.75">
      <c r="B203" s="584" t="s">
        <v>822</v>
      </c>
      <c r="C203" s="297"/>
      <c r="D203" s="95"/>
      <c r="E203" s="94"/>
      <c r="F203" s="93"/>
      <c r="G203" s="340" t="s">
        <v>1884</v>
      </c>
      <c r="H203" s="340"/>
      <c r="I203" s="266">
        <f>SUM(I201:I202)</f>
        <v>0</v>
      </c>
      <c r="J203" s="266">
        <f>SUM(J201:J202)</f>
        <v>0</v>
      </c>
      <c r="K203" s="266">
        <f>SUM(K201:K202)</f>
        <v>0</v>
      </c>
      <c r="L203" s="266">
        <f>SUM(L201:L202)</f>
        <v>0</v>
      </c>
      <c r="M203" s="341"/>
      <c r="N203" s="266">
        <f>SUM(N201:N202)</f>
        <v>0</v>
      </c>
    </row>
    <row r="204" spans="2:14" ht="15.75">
      <c r="B204" s="584" t="s">
        <v>823</v>
      </c>
      <c r="C204" s="333"/>
      <c r="D204" s="103"/>
      <c r="E204" s="104"/>
      <c r="F204" s="89"/>
      <c r="G204" s="338" t="s">
        <v>1999</v>
      </c>
      <c r="H204" s="340"/>
      <c r="I204" s="266">
        <f>I203+I200+I196</f>
        <v>0</v>
      </c>
      <c r="J204" s="266">
        <f>J203+J200+J196</f>
        <v>0</v>
      </c>
      <c r="K204" s="266">
        <f>K203+K200+K196</f>
        <v>0</v>
      </c>
      <c r="L204" s="266">
        <f>L203+L200+L196</f>
        <v>0</v>
      </c>
      <c r="M204" s="341"/>
      <c r="N204" s="266">
        <f>N203+N200+N196</f>
        <v>0</v>
      </c>
    </row>
    <row r="205" spans="2:14" ht="15.75">
      <c r="B205" s="584"/>
      <c r="C205" s="309">
        <v>14.2</v>
      </c>
      <c r="D205" s="95"/>
      <c r="E205" s="94" t="s">
        <v>2393</v>
      </c>
      <c r="F205" s="100"/>
      <c r="G205" s="338" t="s">
        <v>1895</v>
      </c>
      <c r="H205" s="340"/>
      <c r="I205" s="340"/>
      <c r="J205" s="339"/>
      <c r="K205" s="339"/>
      <c r="L205" s="339"/>
      <c r="M205" s="341"/>
      <c r="N205" s="339"/>
    </row>
    <row r="206" spans="2:14" ht="15.75">
      <c r="B206" s="587" t="s">
        <v>1349</v>
      </c>
      <c r="C206" s="297"/>
      <c r="D206" s="101"/>
      <c r="E206" s="102"/>
      <c r="F206" s="100">
        <v>0.5</v>
      </c>
      <c r="G206" s="228"/>
      <c r="H206" s="228"/>
      <c r="I206" s="162"/>
      <c r="J206" s="266">
        <f>I206*F206</f>
        <v>0</v>
      </c>
      <c r="K206" s="162"/>
      <c r="L206" s="392">
        <f>MAX((J206-K206),0)</f>
        <v>0</v>
      </c>
      <c r="M206" s="263"/>
      <c r="N206" s="266">
        <f>L206*M206</f>
        <v>0</v>
      </c>
    </row>
    <row r="207" spans="2:14" ht="15.75">
      <c r="B207" s="584"/>
      <c r="C207" s="297"/>
      <c r="D207" s="95"/>
      <c r="E207" s="94"/>
      <c r="F207" s="93"/>
      <c r="G207" s="1074"/>
      <c r="H207" s="1074"/>
      <c r="I207" s="340"/>
      <c r="J207" s="339"/>
      <c r="K207" s="339"/>
      <c r="L207" s="339"/>
      <c r="M207" s="1073"/>
      <c r="N207" s="339"/>
    </row>
    <row r="208" spans="2:14" ht="15.75">
      <c r="B208" s="584" t="s">
        <v>533</v>
      </c>
      <c r="C208" s="297"/>
      <c r="D208" s="101"/>
      <c r="E208" s="102"/>
      <c r="F208" s="88"/>
      <c r="G208" s="340" t="s">
        <v>1884</v>
      </c>
      <c r="H208" s="340"/>
      <c r="I208" s="266">
        <f>SUM(I206:I207)</f>
        <v>0</v>
      </c>
      <c r="J208" s="266">
        <f>SUM(J206:J207)</f>
        <v>0</v>
      </c>
      <c r="K208" s="266">
        <f>SUM(K206:K207)</f>
        <v>0</v>
      </c>
      <c r="L208" s="266">
        <f>SUM(L206:L207)</f>
        <v>0</v>
      </c>
      <c r="M208" s="341"/>
      <c r="N208" s="266">
        <f>SUM(N206:N207)</f>
        <v>0</v>
      </c>
    </row>
    <row r="209" spans="2:14" ht="15.75">
      <c r="B209" s="584"/>
      <c r="C209" s="297"/>
      <c r="D209" s="95"/>
      <c r="E209" s="94"/>
      <c r="F209" s="100"/>
      <c r="G209" s="338" t="s">
        <v>2090</v>
      </c>
      <c r="H209" s="340"/>
      <c r="I209" s="340"/>
      <c r="J209" s="339"/>
      <c r="K209" s="339"/>
      <c r="L209" s="339"/>
      <c r="M209" s="341"/>
      <c r="N209" s="339"/>
    </row>
    <row r="210" spans="2:14" ht="15.75">
      <c r="B210" s="587" t="s">
        <v>1350</v>
      </c>
      <c r="C210" s="297"/>
      <c r="D210" s="95"/>
      <c r="E210" s="94"/>
      <c r="F210" s="100">
        <v>0.5</v>
      </c>
      <c r="G210" s="228"/>
      <c r="H210" s="340"/>
      <c r="I210" s="162"/>
      <c r="J210" s="266">
        <f>I210*F210</f>
        <v>0</v>
      </c>
      <c r="K210" s="162"/>
      <c r="L210" s="392">
        <f>MAX((J210-K210),0)</f>
        <v>0</v>
      </c>
      <c r="M210" s="263"/>
      <c r="N210" s="266">
        <f>L210*M210</f>
        <v>0</v>
      </c>
    </row>
    <row r="211" spans="2:14" ht="15.75">
      <c r="B211" s="584"/>
      <c r="C211" s="297"/>
      <c r="D211" s="103"/>
      <c r="E211" s="104"/>
      <c r="F211" s="105"/>
      <c r="G211" s="1074"/>
      <c r="H211" s="340"/>
      <c r="I211" s="340"/>
      <c r="J211" s="339"/>
      <c r="K211" s="339"/>
      <c r="L211" s="339"/>
      <c r="M211" s="1073"/>
      <c r="N211" s="339"/>
    </row>
    <row r="212" spans="2:14" ht="17.25" customHeight="1">
      <c r="B212" s="612" t="s">
        <v>751</v>
      </c>
      <c r="C212" s="297"/>
      <c r="D212" s="103"/>
      <c r="E212" s="104"/>
      <c r="F212" s="89"/>
      <c r="G212" s="340" t="s">
        <v>2091</v>
      </c>
      <c r="H212" s="340"/>
      <c r="I212" s="266">
        <f>SUM(I210:I211)</f>
        <v>0</v>
      </c>
      <c r="J212" s="266">
        <f>SUM(J210:J211)</f>
        <v>0</v>
      </c>
      <c r="K212" s="266">
        <f>SUM(K210:K211)</f>
        <v>0</v>
      </c>
      <c r="L212" s="266">
        <f>SUM(L210:L211)</f>
        <v>0</v>
      </c>
      <c r="M212" s="341"/>
      <c r="N212" s="266">
        <f>SUM(N210:N211)</f>
        <v>0</v>
      </c>
    </row>
    <row r="213" spans="2:14" ht="15.75">
      <c r="B213" s="587" t="s">
        <v>2295</v>
      </c>
      <c r="C213" s="297"/>
      <c r="D213" s="103"/>
      <c r="E213" s="104"/>
      <c r="F213" s="105">
        <v>0.5</v>
      </c>
      <c r="G213" s="338" t="s">
        <v>2088</v>
      </c>
      <c r="H213" s="228"/>
      <c r="I213" s="162"/>
      <c r="J213" s="266">
        <f>I213*F213</f>
        <v>0</v>
      </c>
      <c r="K213" s="162"/>
      <c r="L213" s="392">
        <f>MAX((J213-K213),0)</f>
        <v>0</v>
      </c>
      <c r="M213" s="263"/>
      <c r="N213" s="266">
        <f>L213*M213</f>
        <v>0</v>
      </c>
    </row>
    <row r="214" spans="2:14" ht="15.75">
      <c r="B214" s="584"/>
      <c r="C214" s="297"/>
      <c r="D214" s="95"/>
      <c r="E214" s="94"/>
      <c r="F214" s="93"/>
      <c r="G214" s="340"/>
      <c r="H214" s="1074"/>
      <c r="I214" s="340"/>
      <c r="J214" s="339"/>
      <c r="K214" s="339"/>
      <c r="L214" s="339"/>
      <c r="M214" s="1073"/>
      <c r="N214" s="339"/>
    </row>
    <row r="215" spans="2:14" ht="15" customHeight="1">
      <c r="B215" s="584" t="s">
        <v>753</v>
      </c>
      <c r="C215" s="297"/>
      <c r="D215" s="95"/>
      <c r="E215" s="94"/>
      <c r="F215" s="93"/>
      <c r="G215" s="340" t="s">
        <v>1884</v>
      </c>
      <c r="H215" s="340"/>
      <c r="I215" s="266">
        <f>SUM(I213:I214)</f>
        <v>0</v>
      </c>
      <c r="J215" s="266">
        <f>SUM(J213:J214)</f>
        <v>0</v>
      </c>
      <c r="K215" s="266">
        <f>SUM(K213:K214)</f>
        <v>0</v>
      </c>
      <c r="L215" s="266">
        <f>SUM(L213:L214)</f>
        <v>0</v>
      </c>
      <c r="M215" s="341"/>
      <c r="N215" s="266">
        <f>SUM(N213:N214)</f>
        <v>0</v>
      </c>
    </row>
    <row r="216" spans="2:14" ht="15.75">
      <c r="B216" s="584" t="s">
        <v>754</v>
      </c>
      <c r="C216" s="333"/>
      <c r="D216" s="103"/>
      <c r="E216" s="104"/>
      <c r="F216" s="89"/>
      <c r="G216" s="338" t="s">
        <v>1999</v>
      </c>
      <c r="H216" s="340"/>
      <c r="I216" s="266">
        <f>I215+I212+I208</f>
        <v>0</v>
      </c>
      <c r="J216" s="266">
        <f>J215+J212+J208</f>
        <v>0</v>
      </c>
      <c r="K216" s="266">
        <f>K215+K212+K208</f>
        <v>0</v>
      </c>
      <c r="L216" s="266">
        <f>L215+L212+L208</f>
        <v>0</v>
      </c>
      <c r="M216" s="339"/>
      <c r="N216" s="266">
        <f>N215+N212+N208</f>
        <v>0</v>
      </c>
    </row>
    <row r="217" spans="2:14" ht="15.75" hidden="1" customHeight="1">
      <c r="C217" s="141"/>
      <c r="D217" s="108"/>
      <c r="E217" s="109"/>
      <c r="F217" s="93"/>
      <c r="G217" s="342"/>
      <c r="H217" s="342"/>
      <c r="I217" s="342"/>
      <c r="J217" s="342"/>
      <c r="K217" s="342"/>
      <c r="L217" s="342"/>
      <c r="M217" s="343"/>
      <c r="N217" s="342"/>
    </row>
    <row r="218" spans="2:14" ht="15.75" hidden="1" customHeight="1">
      <c r="B218" s="584"/>
      <c r="C218" s="143">
        <v>15</v>
      </c>
      <c r="D218" s="110"/>
      <c r="E218" s="111" t="s">
        <v>2394</v>
      </c>
      <c r="F218" s="127"/>
      <c r="G218" s="344" t="s">
        <v>1895</v>
      </c>
      <c r="H218" s="342"/>
      <c r="I218" s="342"/>
      <c r="J218" s="342"/>
      <c r="K218" s="342"/>
      <c r="L218" s="342"/>
      <c r="M218" s="343"/>
      <c r="N218" s="342"/>
    </row>
    <row r="219" spans="2:14" ht="15.75" hidden="1" customHeight="1">
      <c r="B219" s="584" t="s">
        <v>1200</v>
      </c>
      <c r="C219" s="144"/>
      <c r="D219" s="112"/>
      <c r="E219" s="113"/>
      <c r="F219" s="128"/>
      <c r="G219" s="233"/>
      <c r="H219" s="233"/>
      <c r="I219" s="233"/>
      <c r="J219" s="342">
        <f>I219*F219</f>
        <v>0</v>
      </c>
      <c r="K219" s="233"/>
      <c r="L219" s="233"/>
      <c r="M219" s="530"/>
      <c r="N219" s="342">
        <f>L219*M219</f>
        <v>0</v>
      </c>
    </row>
    <row r="220" spans="2:14" ht="15.75" hidden="1" customHeight="1">
      <c r="B220" s="584"/>
      <c r="C220" s="141"/>
      <c r="D220" s="95"/>
      <c r="E220" s="94"/>
      <c r="F220" s="93"/>
      <c r="G220" s="342"/>
      <c r="H220" s="342"/>
      <c r="I220" s="342"/>
      <c r="J220" s="342"/>
      <c r="K220" s="342"/>
      <c r="L220" s="342"/>
      <c r="M220" s="343"/>
      <c r="N220" s="342"/>
    </row>
    <row r="221" spans="2:14" ht="15.75" hidden="1" customHeight="1">
      <c r="B221" s="584" t="s">
        <v>1730</v>
      </c>
      <c r="C221" s="140"/>
      <c r="D221" s="101"/>
      <c r="E221" s="102"/>
      <c r="F221" s="88"/>
      <c r="G221" s="342" t="s">
        <v>1884</v>
      </c>
      <c r="H221" s="342"/>
      <c r="I221" s="342">
        <f>SUM(I218:I220)</f>
        <v>0</v>
      </c>
      <c r="J221" s="342">
        <f>SUM(J218:J220)</f>
        <v>0</v>
      </c>
      <c r="K221" s="342">
        <f>SUM(K218:K220)</f>
        <v>0</v>
      </c>
      <c r="L221" s="342">
        <f>SUM(L218:L220)</f>
        <v>0</v>
      </c>
      <c r="M221" s="343" t="s">
        <v>1458</v>
      </c>
      <c r="N221" s="342">
        <f>SUM(N218:N220)</f>
        <v>0</v>
      </c>
    </row>
    <row r="222" spans="2:14" ht="15.75" hidden="1" customHeight="1">
      <c r="B222" s="584"/>
      <c r="C222" s="141"/>
      <c r="D222" s="95"/>
      <c r="E222" s="94"/>
      <c r="F222" s="93"/>
      <c r="G222" s="344" t="s">
        <v>2090</v>
      </c>
      <c r="H222" s="342"/>
      <c r="I222" s="342"/>
      <c r="J222" s="342"/>
      <c r="K222" s="342"/>
      <c r="L222" s="342"/>
      <c r="M222" s="343"/>
      <c r="N222" s="342"/>
    </row>
    <row r="223" spans="2:14" ht="15.75" hidden="1" customHeight="1">
      <c r="B223" s="584" t="s">
        <v>2196</v>
      </c>
      <c r="C223" s="139"/>
      <c r="D223" s="106"/>
      <c r="E223" s="107"/>
      <c r="F223" s="337"/>
      <c r="G223" s="342" t="s">
        <v>1949</v>
      </c>
      <c r="H223" s="342"/>
      <c r="I223" s="233"/>
      <c r="J223" s="342">
        <f>I223*F223</f>
        <v>0</v>
      </c>
      <c r="K223" s="233"/>
      <c r="L223" s="233"/>
      <c r="M223" s="530"/>
      <c r="N223" s="342">
        <f>L223*M223</f>
        <v>0</v>
      </c>
    </row>
    <row r="224" spans="2:14" ht="15.75" hidden="1" customHeight="1">
      <c r="B224" s="584" t="s">
        <v>1421</v>
      </c>
      <c r="C224" s="142"/>
      <c r="D224" s="103"/>
      <c r="E224" s="104"/>
      <c r="F224" s="89"/>
      <c r="G224" s="342" t="s">
        <v>1355</v>
      </c>
      <c r="H224" s="342"/>
      <c r="I224" s="233"/>
      <c r="J224" s="342">
        <f>I224*F224</f>
        <v>0</v>
      </c>
      <c r="K224" s="233"/>
      <c r="L224" s="233"/>
      <c r="M224" s="530"/>
      <c r="N224" s="342">
        <f>L224*M224</f>
        <v>0</v>
      </c>
    </row>
    <row r="225" spans="1:14" ht="15.75" hidden="1" customHeight="1">
      <c r="B225" s="584" t="s">
        <v>2029</v>
      </c>
      <c r="C225" s="141"/>
      <c r="D225" s="95"/>
      <c r="E225" s="94"/>
      <c r="F225" s="90"/>
      <c r="G225" s="342" t="s">
        <v>1356</v>
      </c>
      <c r="H225" s="342"/>
      <c r="I225" s="233"/>
      <c r="J225" s="342">
        <f>I225*F225</f>
        <v>0</v>
      </c>
      <c r="K225" s="233"/>
      <c r="L225" s="233"/>
      <c r="M225" s="530"/>
      <c r="N225" s="342">
        <f>L225*M225</f>
        <v>0</v>
      </c>
    </row>
    <row r="226" spans="1:14" ht="15.75" hidden="1" customHeight="1">
      <c r="B226" s="584" t="s">
        <v>1321</v>
      </c>
      <c r="C226" s="142"/>
      <c r="D226" s="103"/>
      <c r="E226" s="104"/>
      <c r="F226" s="89"/>
      <c r="G226" s="342" t="s">
        <v>1357</v>
      </c>
      <c r="H226" s="342"/>
      <c r="I226" s="233"/>
      <c r="J226" s="342">
        <f>I226*F226</f>
        <v>0</v>
      </c>
      <c r="K226" s="233"/>
      <c r="L226" s="233"/>
      <c r="M226" s="530"/>
      <c r="N226" s="342">
        <f>L226*M226</f>
        <v>0</v>
      </c>
    </row>
    <row r="227" spans="1:14" ht="15.75" hidden="1" customHeight="1">
      <c r="B227" s="612" t="s">
        <v>1358</v>
      </c>
      <c r="C227" s="141"/>
      <c r="D227" s="95"/>
      <c r="E227" s="94"/>
      <c r="F227" s="93"/>
      <c r="G227" s="342" t="s">
        <v>2091</v>
      </c>
      <c r="H227" s="342"/>
      <c r="I227" s="342">
        <f>SUM(I223:I226)</f>
        <v>0</v>
      </c>
      <c r="J227" s="342">
        <f>SUM(J223:J226)</f>
        <v>0</v>
      </c>
      <c r="K227" s="342">
        <f>SUM(K223:K226)</f>
        <v>0</v>
      </c>
      <c r="L227" s="342">
        <f>SUM(L223:L226)</f>
        <v>0</v>
      </c>
      <c r="M227" s="343" t="s">
        <v>1458</v>
      </c>
      <c r="N227" s="342">
        <f>SUM(N223:N226)</f>
        <v>0</v>
      </c>
    </row>
    <row r="228" spans="1:14" ht="15.75" hidden="1" customHeight="1">
      <c r="B228" s="584" t="s">
        <v>1199</v>
      </c>
      <c r="C228" s="142"/>
      <c r="D228" s="103"/>
      <c r="E228" s="104"/>
      <c r="F228" s="89"/>
      <c r="G228" s="344" t="s">
        <v>2088</v>
      </c>
      <c r="H228" s="233"/>
      <c r="I228" s="233"/>
      <c r="J228" s="342">
        <f>I228*F228</f>
        <v>0</v>
      </c>
      <c r="K228" s="233"/>
      <c r="L228" s="233"/>
      <c r="M228" s="530"/>
      <c r="N228" s="342">
        <f>L228*M228</f>
        <v>0</v>
      </c>
    </row>
    <row r="229" spans="1:14" ht="15.75" hidden="1" customHeight="1">
      <c r="B229" s="584"/>
      <c r="C229" s="141"/>
      <c r="D229" s="95"/>
      <c r="E229" s="94"/>
      <c r="F229" s="93"/>
      <c r="G229" s="342"/>
      <c r="H229" s="342"/>
      <c r="I229" s="342"/>
      <c r="J229" s="342"/>
      <c r="K229" s="342"/>
      <c r="L229" s="342"/>
      <c r="M229" s="343"/>
      <c r="N229" s="342">
        <f>L229*M229</f>
        <v>0</v>
      </c>
    </row>
    <row r="230" spans="1:14" ht="15.75" hidden="1" customHeight="1">
      <c r="B230" s="584" t="s">
        <v>1535</v>
      </c>
      <c r="C230" s="141"/>
      <c r="D230" s="95"/>
      <c r="E230" s="94"/>
      <c r="F230" s="93"/>
      <c r="G230" s="342" t="s">
        <v>1884</v>
      </c>
      <c r="H230" s="342"/>
      <c r="I230" s="342">
        <f>SUM(I228:I229)</f>
        <v>0</v>
      </c>
      <c r="J230" s="342">
        <f>SUM(J228:J229)</f>
        <v>0</v>
      </c>
      <c r="K230" s="342">
        <f>SUM(K228:K229)</f>
        <v>0</v>
      </c>
      <c r="L230" s="342">
        <f>SUM(L228:L229)</f>
        <v>0</v>
      </c>
      <c r="M230" s="343" t="s">
        <v>1458</v>
      </c>
      <c r="N230" s="342">
        <f>SUM(N228:N229)</f>
        <v>0</v>
      </c>
    </row>
    <row r="231" spans="1:14" ht="15.75" hidden="1" customHeight="1">
      <c r="B231" s="584" t="s">
        <v>1731</v>
      </c>
      <c r="C231" s="142"/>
      <c r="D231" s="103"/>
      <c r="E231" s="104"/>
      <c r="F231" s="337"/>
      <c r="G231" s="396" t="s">
        <v>1999</v>
      </c>
      <c r="H231" s="396"/>
      <c r="I231" s="396">
        <f>I230+I227+I221</f>
        <v>0</v>
      </c>
      <c r="J231" s="396">
        <f>J230+J227+J221</f>
        <v>0</v>
      </c>
      <c r="K231" s="396">
        <f>K230+K227+K221</f>
        <v>0</v>
      </c>
      <c r="L231" s="396">
        <f>L230+L227+L221</f>
        <v>0</v>
      </c>
      <c r="M231" s="378" t="s">
        <v>1458</v>
      </c>
      <c r="N231" s="396">
        <f>N230+N227+N221</f>
        <v>0</v>
      </c>
    </row>
    <row r="232" spans="1:14" ht="30">
      <c r="B232" s="610" t="s">
        <v>107</v>
      </c>
      <c r="C232" s="393">
        <v>15</v>
      </c>
      <c r="D232" s="95"/>
      <c r="E232" s="394" t="s">
        <v>305</v>
      </c>
      <c r="F232" s="340"/>
      <c r="G232" s="340"/>
      <c r="H232" s="340"/>
      <c r="I232" s="162"/>
      <c r="J232" s="162"/>
      <c r="K232" s="162"/>
      <c r="L232" s="392">
        <f>MAX((J232-K232),0)</f>
        <v>0</v>
      </c>
      <c r="M232" s="340"/>
      <c r="N232" s="162"/>
    </row>
    <row r="233" spans="1:14" ht="15.75">
      <c r="C233" s="141"/>
      <c r="D233" s="95"/>
      <c r="E233" s="427"/>
      <c r="F233" s="129"/>
      <c r="G233" s="397"/>
      <c r="H233" s="398"/>
      <c r="I233" s="397"/>
      <c r="J233" s="397"/>
      <c r="K233" s="397"/>
      <c r="L233" s="397"/>
      <c r="M233" s="397"/>
      <c r="N233" s="397"/>
    </row>
    <row r="234" spans="1:14" ht="15.75">
      <c r="A234" s="588"/>
      <c r="B234" s="582" t="s">
        <v>617</v>
      </c>
      <c r="C234" s="140"/>
      <c r="D234" s="114"/>
      <c r="E234" s="1273" t="s">
        <v>1999</v>
      </c>
      <c r="F234" s="88"/>
      <c r="G234" s="339"/>
      <c r="H234" s="340"/>
      <c r="I234" s="266">
        <f>I25+I38+I51+I64+I77+I90+I103+I108+I121+I126+I139+I152+I166+I178+I190+I204+I216</f>
        <v>0</v>
      </c>
      <c r="J234" s="266">
        <f>J25+J38+J51+J64+J77+J90+J103+J108+J121+J126+J139+J152+J166+J178+J190+J204+J216</f>
        <v>0</v>
      </c>
      <c r="K234" s="266">
        <f>K25+K38+K51+K64+K77+K90+K103+K108+K121+K126+K139+K152+K166+K178+K190+K204+K216</f>
        <v>0</v>
      </c>
      <c r="L234" s="266">
        <f>L25+L38+L51+L64+L77+L90+L103+L108+L121+L126+L139+L152+L166+L178+L190+L204+L216</f>
        <v>0</v>
      </c>
      <c r="M234" s="339"/>
      <c r="N234" s="266">
        <f>N25+N38+N51+N64+N77+N90+N103+N108+N121+N126+N139+N152+N166+N178+N190+N204+N216+N232</f>
        <v>0</v>
      </c>
    </row>
    <row r="235" spans="1:14">
      <c r="A235" s="32" t="s">
        <v>1932</v>
      </c>
      <c r="B235" s="32" t="s">
        <v>1932</v>
      </c>
    </row>
  </sheetData>
  <sheetProtection selectLockedCells="1"/>
  <customSheetViews>
    <customSheetView guid="{C656755E-087F-4322-9153-0D74508702C2}" scale="85" showGridLines="0" hiddenRows="1" hiddenColumns="1" showRuler="0">
      <pane xSplit="7" ySplit="12" topLeftCell="H13" activePane="bottomRight" state="frozen"/>
      <selection pane="bottomRight" activeCell="A4" sqref="A4"/>
      <pageMargins left="0.75" right="0.75" top="1" bottom="1" header="0.5" footer="0.5"/>
      <pageSetup paperSize="9" orientation="portrait" r:id="rId1"/>
      <headerFooter alignWithMargins="0"/>
    </customSheetView>
    <customSheetView guid="{D2ECFDE0-F0A4-46CF-A9B7-1E0B9B5132A4}" scale="70" hiddenRows="1" hiddenColumns="1" showRuler="0" topLeftCell="C1">
      <pane xSplit="5" ySplit="12" topLeftCell="H16" activePane="bottomRight" state="frozen"/>
      <selection pane="bottomRight" activeCell="K28" sqref="K28"/>
      <pageMargins left="0.75" right="0.75" top="1" bottom="1" header="0.5" footer="0.5"/>
      <headerFooter alignWithMargins="0"/>
    </customSheetView>
    <customSheetView guid="{A5742EAC-0783-4409-AFA4-17D078B1E637}" scale="85" showGridLines="0" hiddenRows="1" hiddenColumns="1">
      <pane xSplit="7" ySplit="12" topLeftCell="H13" activePane="bottomRight" state="frozen"/>
      <selection pane="bottomRight" activeCell="B211" sqref="B211"/>
      <pageMargins left="0.75" right="0.75" top="1" bottom="1" header="0.5" footer="0.5"/>
      <pageSetup paperSize="9" orientation="portrait" r:id="rId2"/>
      <headerFooter alignWithMargins="0"/>
    </customSheetView>
  </customSheetViews>
  <mergeCells count="12">
    <mergeCell ref="C13:G13"/>
    <mergeCell ref="E1:N1"/>
    <mergeCell ref="E2:N2"/>
    <mergeCell ref="E3:N3"/>
    <mergeCell ref="M6:N6"/>
    <mergeCell ref="M7:N7"/>
    <mergeCell ref="K6:L6"/>
    <mergeCell ref="K7:L7"/>
    <mergeCell ref="C6:E6"/>
    <mergeCell ref="C7:E7"/>
    <mergeCell ref="F6:G6"/>
    <mergeCell ref="F7:G7"/>
  </mergeCells>
  <phoneticPr fontId="0" type="noConversion"/>
  <dataValidations count="61">
    <dataValidation type="list" allowBlank="1" showInputMessage="1" showErrorMessage="1" sqref="H219">
      <formula1>IF(G219="Foreign Sovereign",FS,IF(OR(G219="Primary Dealers",G219="Domestic Public Sector Entities",G219="Corporate including AFC"),PD,IF(G219="Foreign Public Sector Entities",FPSE,IF(G219="Foreign Banks",FB,IF(G219="Non Resident Corporate",NRC,$Y$13)))))</formula1>
    </dataValidation>
    <dataValidation type="list" allowBlank="1" showInputMessage="1" showErrorMessage="1" sqref="H228">
      <formula1>RATFUL</formula1>
    </dataValidation>
    <dataValidation type="list" allowBlank="1" showInputMessage="1" showErrorMessage="1" sqref="B213">
      <formula1>$B$213</formula1>
    </dataValidation>
    <dataValidation type="decimal" allowBlank="1" showInputMessage="1" showErrorMessage="1" errorTitle="Error !!" error="The reported value cannot be Negative or Greater than 11 Digits (99999999999.99)._x000a__x000a_Please report correct value." sqref="I23 K23:L23 K29:L29 I29 I16 K16:L16 I36 K36:L36 I42 K42:L42 I49 K49:L49 I55 K55:L55 I62 K62:L62 I68 K68:L68 K81:L81 I81 K75:L75 I75 I88 K88:L88 I94 K94:L94 I101 K101:L101 I107 K107:L107 I112 K112:L112 I130 K130:L130 K119:L119 I119 K143:L143 I143 K137:L137 I137 I150 K150:L150 I157 K157:L157 K169:L169 I169 K164:L164 I164 I176 K176:L176 I181 K181:L181 K195:L195 I195 K188:L188 I188 I202 K202:L202 K228:L229 I228:I229 K223:L226 I223:I226 K219:L220 I219:I220 K214:L214 I214">
      <formula1>0</formula1>
      <formula2>99999999999.99</formula2>
    </dataValidation>
    <dataValidation type="decimal" allowBlank="1" showInputMessage="1" showErrorMessage="1" errorTitle="Error !!" error="The reported value is either a text or Negative or Greater than 13 digits (9999999999999.99)._x000a__x000a_Please report correct value._x000a_" sqref="L232 I213 I15 I22 I32:I33 I19:I20 K19:L20 K213:L213 K32:L33 K35:L35 I41 K41:L41 I45:I46 K45:L46 I35 K58:L59 I58:I59 K54:L54 I54 K48:L48 I48 I61 K61:L61 I67 K67:L67 I71:I72 K71:L72 K84:L85 I84:I85 K80:L80 I80 K74:L74 I74 I87 K87:L87 I93 K93:L93 I97:I98 K97:L98 K115:L116 I115:I116 K111:L111 I111 K106:L106 I106 K100:L100 I100 I118 K118:L118 I124 K124:L124 I129 K129:L129 I133:I134 K133:L134 K146:L147 I146:I147 K142:L142 I142 K136:L136 I136 I149 K149:L149 I156 K156:L156 I160:I161 K160:L161 K172:L173 I172:I173 K168:L168 I168 K163:L163 I163 I175 K175:L175 I180 K180:L180 I184:I185 K184:L185 K198:L199 I198:I199 K194:L194 I194 K187:L187 I187 I201 K201:L201 I206 K206:L206 I210:I211 K210:L211 K22:L22 K28:L28 K15:L15">
      <formula1>0</formula1>
      <formula2>9999999999999.99</formula2>
    </dataValidation>
    <dataValidation type="list" allowBlank="1" showInputMessage="1" showErrorMessage="1" sqref="B206">
      <formula1>$B$206</formula1>
    </dataValidation>
    <dataValidation type="list" allowBlank="1" showDropDown="1" showInputMessage="1" showErrorMessage="1" sqref="G206 G194 G28 G41 G54 G67 G80 G93 G111 G129 G142 G156 G168 G180 G15">
      <formula1>CPC</formula1>
    </dataValidation>
    <dataValidation type="decimal" allowBlank="1" showInputMessage="1" showErrorMessage="1" errorTitle="Error !!" error="The reported value cannot be Negative or Greater than 13 Digits (9999999999999.99)._x000a__x000a_Please report correct value." sqref="I207 K207:L207">
      <formula1>0</formula1>
      <formula2>9999999999999.99</formula2>
    </dataValidation>
    <dataValidation type="list" allowBlank="1" showDropDown="1" showInputMessage="1" showErrorMessage="1" sqref="G210 G19 G198 G32 G45 G58 G71 G84 G97 G115 G133 G146 G160 G172 G184">
      <formula1>PURPOSE</formula1>
    </dataValidation>
    <dataValidation type="list" allowBlank="1" showDropDown="1" showInputMessage="1" showErrorMessage="1" sqref="M213 M19 M210 M28 M32 M35 M41 M45 M48 M54 M58 M61 M67 M71 M74 M80 M84 M87 M93 M97 M100 M106 M111 M115 M118 M124 M129 M133 M136 M142 M146 M149 M156 M160 M163 M168 M172 M175 M180 M184 M187 M194 M198 M201 M206 M22 M15">
      <formula1>RW</formula1>
    </dataValidation>
    <dataValidation type="list" allowBlank="1" showInputMessage="1" showErrorMessage="1" sqref="B210">
      <formula1>$B$210</formula1>
    </dataValidation>
    <dataValidation type="list" allowBlank="1" showDropDown="1" showInputMessage="1" showErrorMessage="1" sqref="H206 H194 H41 H54 H67 H80 H93 H111 H129 H142 H156 H168 H180 H28:I28">
      <formula1>BL</formula1>
    </dataValidation>
    <dataValidation type="list" allowBlank="1" showInputMessage="1" showErrorMessage="1" sqref="G219">
      <formula1>CounterParty</formula1>
    </dataValidation>
    <dataValidation type="list" allowBlank="1" showInputMessage="1" showErrorMessage="1" sqref="B219">
      <formula1>$B$219</formula1>
    </dataValidation>
    <dataValidation type="list" allowBlank="1" showInputMessage="1" showErrorMessage="1" sqref="B228">
      <formula1>$B$228</formula1>
    </dataValidation>
    <dataValidation type="list" allowBlank="1" showInputMessage="1" showErrorMessage="1" sqref="B201">
      <formula1>$B$201</formula1>
    </dataValidation>
    <dataValidation type="list" allowBlank="1" showInputMessage="1" showErrorMessage="1" sqref="B187">
      <formula1>$B$187</formula1>
    </dataValidation>
    <dataValidation type="list" allowBlank="1" showInputMessage="1" showErrorMessage="1" sqref="B194">
      <formula1>$B$194</formula1>
    </dataValidation>
    <dataValidation type="list" allowBlank="1" showInputMessage="1" showErrorMessage="1" sqref="B175">
      <formula1>$B$175</formula1>
    </dataValidation>
    <dataValidation type="list" allowBlank="1" showInputMessage="1" showErrorMessage="1" sqref="B180">
      <formula1>$B$180</formula1>
    </dataValidation>
    <dataValidation type="list" allowBlank="1" showInputMessage="1" showErrorMessage="1" sqref="B163">
      <formula1>$B$163</formula1>
    </dataValidation>
    <dataValidation type="list" allowBlank="1" showInputMessage="1" showErrorMessage="1" sqref="B168">
      <formula1>$B$168</formula1>
    </dataValidation>
    <dataValidation type="list" allowBlank="1" showInputMessage="1" showErrorMessage="1" sqref="B149">
      <formula1>$B$149</formula1>
    </dataValidation>
    <dataValidation type="list" allowBlank="1" showInputMessage="1" showErrorMessage="1" sqref="B156">
      <formula1>$B$156</formula1>
    </dataValidation>
    <dataValidation type="list" allowBlank="1" showInputMessage="1" showErrorMessage="1" sqref="B136">
      <formula1>$B$136</formula1>
    </dataValidation>
    <dataValidation type="list" allowBlank="1" showInputMessage="1" showErrorMessage="1" sqref="B142">
      <formula1>$B$142</formula1>
    </dataValidation>
    <dataValidation type="list" allowBlank="1" showInputMessage="1" showErrorMessage="1" sqref="B124">
      <formula1>$B$124</formula1>
    </dataValidation>
    <dataValidation type="list" allowBlank="1" showInputMessage="1" showErrorMessage="1" sqref="B129">
      <formula1>$B$129</formula1>
    </dataValidation>
    <dataValidation type="list" allowBlank="1" showInputMessage="1" showErrorMessage="1" sqref="B118">
      <formula1>$B$118</formula1>
    </dataValidation>
    <dataValidation type="list" allowBlank="1" showInputMessage="1" showErrorMessage="1" sqref="B100">
      <formula1>$B$100</formula1>
    </dataValidation>
    <dataValidation type="list" allowBlank="1" showInputMessage="1" showErrorMessage="1" sqref="B106">
      <formula1>$B$106</formula1>
    </dataValidation>
    <dataValidation type="list" allowBlank="1" showInputMessage="1" showErrorMessage="1" sqref="B111">
      <formula1>$B$111</formula1>
    </dataValidation>
    <dataValidation type="list" allowBlank="1" showInputMessage="1" showErrorMessage="1" sqref="B93">
      <formula1>$B$93</formula1>
    </dataValidation>
    <dataValidation type="list" allowBlank="1" showInputMessage="1" showErrorMessage="1" sqref="B87">
      <formula1>$B$87</formula1>
    </dataValidation>
    <dataValidation type="list" allowBlank="1" showInputMessage="1" showErrorMessage="1" sqref="B74">
      <formula1>$B$74</formula1>
    </dataValidation>
    <dataValidation type="list" allowBlank="1" showInputMessage="1" showErrorMessage="1" sqref="B80">
      <formula1>$B$80</formula1>
    </dataValidation>
    <dataValidation type="list" allowBlank="1" showInputMessage="1" showErrorMessage="1" sqref="B61">
      <formula1>$B$61</formula1>
    </dataValidation>
    <dataValidation type="list" allowBlank="1" showInputMessage="1" showErrorMessage="1" sqref="B67">
      <formula1>$B$67</formula1>
    </dataValidation>
    <dataValidation type="list" allowBlank="1" showInputMessage="1" showErrorMessage="1" sqref="B48">
      <formula1>$B$48</formula1>
    </dataValidation>
    <dataValidation type="list" allowBlank="1" showInputMessage="1" showErrorMessage="1" sqref="B54">
      <formula1>$B$54</formula1>
    </dataValidation>
    <dataValidation type="list" allowBlank="1" showInputMessage="1" showErrorMessage="1" sqref="B35">
      <formula1>$B$35</formula1>
    </dataValidation>
    <dataValidation type="list" allowBlank="1" showInputMessage="1" showErrorMessage="1" sqref="B41">
      <formula1>$B$41</formula1>
    </dataValidation>
    <dataValidation type="list" allowBlank="1" showInputMessage="1" showErrorMessage="1" sqref="B45">
      <formula1>$B$45</formula1>
    </dataValidation>
    <dataValidation type="list" allowBlank="1" showInputMessage="1" showErrorMessage="1" sqref="B58">
      <formula1>$B$58</formula1>
    </dataValidation>
    <dataValidation type="list" allowBlank="1" showInputMessage="1" showErrorMessage="1" sqref="B71">
      <formula1>$B$71</formula1>
    </dataValidation>
    <dataValidation type="list" allowBlank="1" showInputMessage="1" showErrorMessage="1" sqref="B84">
      <formula1>$B$84</formula1>
    </dataValidation>
    <dataValidation type="list" allowBlank="1" showInputMessage="1" showErrorMessage="1" sqref="B97">
      <formula1>$B$97</formula1>
    </dataValidation>
    <dataValidation type="list" allowBlank="1" showInputMessage="1" showErrorMessage="1" sqref="B115">
      <formula1>$B$115</formula1>
    </dataValidation>
    <dataValidation type="list" allowBlank="1" showInputMessage="1" showErrorMessage="1" sqref="B133">
      <formula1>$B$133</formula1>
    </dataValidation>
    <dataValidation type="list" allowBlank="1" showInputMessage="1" showErrorMessage="1" sqref="B146">
      <formula1>$B$146</formula1>
    </dataValidation>
    <dataValidation type="list" allowBlank="1" showInputMessage="1" showErrorMessage="1" sqref="B160">
      <formula1>$B$160</formula1>
    </dataValidation>
    <dataValidation type="list" allowBlank="1" showInputMessage="1" showErrorMessage="1" sqref="B172">
      <formula1>$B$172</formula1>
    </dataValidation>
    <dataValidation type="list" allowBlank="1" showInputMessage="1" showErrorMessage="1" sqref="B184">
      <formula1>$B$184</formula1>
    </dataValidation>
    <dataValidation type="list" allowBlank="1" showInputMessage="1" showErrorMessage="1" sqref="B198">
      <formula1>$B$198</formula1>
    </dataValidation>
    <dataValidation type="list" allowBlank="1" showInputMessage="1" showErrorMessage="1" sqref="B28">
      <formula1>$B$28</formula1>
    </dataValidation>
    <dataValidation type="list" allowBlank="1" showInputMessage="1" showErrorMessage="1" sqref="B32">
      <formula1>$B$32</formula1>
    </dataValidation>
    <dataValidation type="list" allowBlank="1" showInputMessage="1" showErrorMessage="1" sqref="B22">
      <formula1>$B$22</formula1>
    </dataValidation>
    <dataValidation type="list" allowBlank="1" showInputMessage="1" showErrorMessage="1" sqref="B19">
      <formula1>$B$19</formula1>
    </dataValidation>
    <dataValidation type="list" allowBlank="1" showDropDown="1" showInputMessage="1" showErrorMessage="1" sqref="H213 H35 H48 H61 H74 H87 H100 H106 H118 H124 H136 H149 H163 H175 H187 H201 H22">
      <formula1>RATFUL</formula1>
    </dataValidation>
    <dataValidation type="list" allowBlank="1" showInputMessage="1" showErrorMessage="1" sqref="B15">
      <formula1>$B$15</formula1>
    </dataValidation>
    <dataValidation type="list" allowBlank="1" showDropDown="1" showInputMessage="1" showErrorMessage="1" sqref="H15">
      <formula1>BL</formula1>
    </dataValidation>
  </dataValidations>
  <pageMargins left="0.7" right="0.7" top="0.75" bottom="0.75" header="0.3" footer="0.3"/>
  <pageSetup paperSize="8" scale="90" fitToHeight="6" orientation="landscape"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105"/>
  <sheetViews>
    <sheetView showGridLines="0" defaultGridColor="0" colorId="32" zoomScale="85" zoomScaleNormal="85" workbookViewId="0">
      <pane xSplit="7" ySplit="11" topLeftCell="H12" activePane="bottomRight" state="frozen"/>
      <selection activeCell="G12" sqref="G12"/>
      <selection pane="topRight" activeCell="G12" sqref="G12"/>
      <selection pane="bottomLeft" activeCell="G12" sqref="G12"/>
      <selection pane="bottomRight" activeCell="C6" sqref="C6:D6"/>
    </sheetView>
  </sheetViews>
  <sheetFormatPr defaultColWidth="9" defaultRowHeight="15"/>
  <cols>
    <col min="1" max="1" width="15.42578125" style="598" hidden="1" customWidth="1"/>
    <col min="2" max="2" width="56" style="577" hidden="1" customWidth="1"/>
    <col min="3" max="3" width="7.28515625" style="25" customWidth="1"/>
    <col min="4" max="4" width="52.5703125" style="44" customWidth="1"/>
    <col min="5" max="5" width="16.28515625" style="25" customWidth="1"/>
    <col min="6" max="16" width="22.7109375" style="25" customWidth="1"/>
    <col min="17" max="16384" width="9" style="25"/>
  </cols>
  <sheetData>
    <row r="1" spans="1:17">
      <c r="C1" s="1413"/>
      <c r="D1" s="1413"/>
      <c r="E1" s="1413"/>
      <c r="F1" s="1413"/>
      <c r="G1" s="1413"/>
      <c r="H1" s="1413"/>
      <c r="I1" s="1413"/>
      <c r="J1" s="1413"/>
      <c r="K1" s="1413"/>
      <c r="L1" s="1413"/>
      <c r="M1" s="1413"/>
      <c r="N1" s="1413"/>
      <c r="O1" s="1413"/>
      <c r="P1" s="1413"/>
      <c r="Q1" s="1413"/>
    </row>
    <row r="2" spans="1:17" ht="21">
      <c r="A2" s="599"/>
      <c r="B2" s="590"/>
      <c r="C2" s="1456" t="s">
        <v>1968</v>
      </c>
      <c r="D2" s="1491"/>
      <c r="E2" s="1491"/>
      <c r="F2" s="1491"/>
      <c r="G2" s="1491"/>
      <c r="H2" s="1491"/>
      <c r="I2" s="1491"/>
      <c r="J2" s="1491"/>
      <c r="K2" s="1491"/>
      <c r="L2" s="1491"/>
      <c r="M2" s="1491"/>
      <c r="N2" s="1491"/>
      <c r="O2" s="1491"/>
      <c r="P2" s="1492"/>
      <c r="Q2" s="148"/>
    </row>
    <row r="3" spans="1:17" ht="0.75" customHeight="1">
      <c r="C3" s="34"/>
      <c r="D3" s="34"/>
      <c r="E3" s="34"/>
      <c r="F3" s="34"/>
      <c r="G3" s="34"/>
      <c r="H3" s="34"/>
      <c r="I3" s="34"/>
      <c r="J3" s="34"/>
      <c r="K3" s="34"/>
      <c r="L3" s="34"/>
      <c r="M3" s="34"/>
      <c r="N3" s="34"/>
      <c r="O3" s="34"/>
      <c r="P3" s="149"/>
      <c r="Q3" s="35"/>
    </row>
    <row r="4" spans="1:17" ht="11.25" customHeight="1">
      <c r="C4" s="35"/>
      <c r="D4" s="35"/>
      <c r="E4" s="35"/>
      <c r="F4" s="35"/>
      <c r="G4" s="35"/>
      <c r="H4" s="35"/>
      <c r="I4" s="35"/>
      <c r="J4" s="35"/>
      <c r="K4" s="35"/>
      <c r="L4" s="35"/>
      <c r="M4" s="35"/>
      <c r="N4" s="35"/>
    </row>
    <row r="5" spans="1:17" ht="18.75">
      <c r="C5" s="1445" t="s">
        <v>840</v>
      </c>
      <c r="D5" s="1445"/>
      <c r="E5" s="1445" t="s">
        <v>2042</v>
      </c>
      <c r="F5" s="1445"/>
      <c r="G5" s="35"/>
      <c r="H5" s="35"/>
      <c r="J5" s="37"/>
      <c r="K5" s="1489"/>
      <c r="L5" s="1489"/>
      <c r="M5" s="387"/>
      <c r="N5" s="387"/>
      <c r="O5" s="1490"/>
      <c r="P5" s="1490"/>
    </row>
    <row r="6" spans="1:17" ht="18.75">
      <c r="C6" s="1442"/>
      <c r="D6" s="1488"/>
      <c r="E6" s="1442"/>
      <c r="F6" s="1443"/>
      <c r="K6" s="1486"/>
      <c r="L6" s="1487"/>
      <c r="M6" s="364"/>
      <c r="N6" s="364"/>
      <c r="O6" s="1486"/>
      <c r="P6" s="1487"/>
    </row>
    <row r="7" spans="1:17" ht="24.75" customHeight="1" thickBot="1">
      <c r="D7" s="35"/>
    </row>
    <row r="8" spans="1:17" s="33" customFormat="1" ht="24" hidden="1" customHeight="1" thickBot="1">
      <c r="A8" s="598"/>
      <c r="B8" s="600"/>
      <c r="D8" s="45"/>
      <c r="H8" s="46" t="s">
        <v>1732</v>
      </c>
      <c r="I8" s="46" t="s">
        <v>1463</v>
      </c>
      <c r="J8" s="46" t="s">
        <v>1464</v>
      </c>
      <c r="K8" s="46" t="s">
        <v>1455</v>
      </c>
      <c r="L8" s="46" t="s">
        <v>2285</v>
      </c>
      <c r="M8" s="1155" t="s">
        <v>518</v>
      </c>
      <c r="N8" s="1155" t="s">
        <v>1275</v>
      </c>
      <c r="O8" s="46"/>
      <c r="P8" s="46" t="s">
        <v>1582</v>
      </c>
    </row>
    <row r="9" spans="1:17" ht="33.75" customHeight="1" thickBot="1">
      <c r="D9" s="25"/>
      <c r="P9" s="154" t="s">
        <v>628</v>
      </c>
    </row>
    <row r="10" spans="1:17" s="41" customFormat="1" ht="75">
      <c r="A10" s="601"/>
      <c r="B10" s="579"/>
      <c r="C10" s="155" t="s">
        <v>1969</v>
      </c>
      <c r="D10" s="124" t="s">
        <v>1970</v>
      </c>
      <c r="E10" s="124" t="s">
        <v>1804</v>
      </c>
      <c r="F10" s="124" t="s">
        <v>2256</v>
      </c>
      <c r="G10" s="124" t="s">
        <v>2322</v>
      </c>
      <c r="H10" s="124" t="s">
        <v>1971</v>
      </c>
      <c r="I10" s="124" t="s">
        <v>1972</v>
      </c>
      <c r="J10" s="124" t="s">
        <v>1973</v>
      </c>
      <c r="K10" s="124" t="s">
        <v>1388</v>
      </c>
      <c r="L10" s="124" t="s">
        <v>1370</v>
      </c>
      <c r="M10" s="124" t="s">
        <v>852</v>
      </c>
      <c r="N10" s="124" t="s">
        <v>924</v>
      </c>
      <c r="O10" s="124" t="s">
        <v>2199</v>
      </c>
      <c r="P10" s="156" t="s">
        <v>1433</v>
      </c>
    </row>
    <row r="11" spans="1:17" ht="15.75">
      <c r="C11" s="119"/>
      <c r="D11" s="52">
        <v>1</v>
      </c>
      <c r="E11" s="121">
        <v>2</v>
      </c>
      <c r="F11" s="400">
        <v>3</v>
      </c>
      <c r="G11" s="401">
        <v>4</v>
      </c>
      <c r="H11" s="400">
        <v>5</v>
      </c>
      <c r="I11" s="401">
        <v>6</v>
      </c>
      <c r="J11" s="400">
        <v>7</v>
      </c>
      <c r="K11" s="401">
        <v>8</v>
      </c>
      <c r="L11" s="400">
        <v>9</v>
      </c>
      <c r="M11" s="400">
        <v>10</v>
      </c>
      <c r="N11" s="400">
        <v>11</v>
      </c>
      <c r="O11" s="402">
        <v>12</v>
      </c>
      <c r="P11" s="403">
        <v>13</v>
      </c>
    </row>
    <row r="12" spans="1:17" ht="29.25" customHeight="1">
      <c r="C12" s="1484" t="s">
        <v>864</v>
      </c>
      <c r="D12" s="1485"/>
      <c r="E12" s="1485"/>
      <c r="F12" s="330"/>
      <c r="G12" s="330"/>
      <c r="H12" s="330"/>
      <c r="I12" s="330"/>
      <c r="J12" s="330"/>
      <c r="K12" s="330"/>
      <c r="L12" s="330"/>
      <c r="M12" s="330"/>
      <c r="N12" s="330"/>
      <c r="O12" s="330"/>
      <c r="P12" s="330"/>
    </row>
    <row r="13" spans="1:17" ht="15.75">
      <c r="C13" s="349"/>
      <c r="D13" s="116"/>
      <c r="E13" s="399"/>
      <c r="F13" s="360"/>
      <c r="G13" s="360"/>
      <c r="H13" s="360"/>
      <c r="I13" s="360"/>
      <c r="J13" s="360"/>
      <c r="K13" s="360"/>
      <c r="L13" s="360"/>
      <c r="M13" s="360"/>
      <c r="N13" s="360"/>
      <c r="O13" s="360"/>
      <c r="P13" s="360"/>
    </row>
    <row r="14" spans="1:17" ht="45" customHeight="1">
      <c r="B14" s="602"/>
      <c r="C14" s="233" t="s">
        <v>1600</v>
      </c>
      <c r="D14" s="531" t="s">
        <v>478</v>
      </c>
      <c r="E14" s="129"/>
      <c r="F14" s="360"/>
      <c r="G14" s="360"/>
      <c r="H14" s="360"/>
      <c r="I14" s="360"/>
      <c r="J14" s="360"/>
      <c r="K14" s="360"/>
      <c r="L14" s="360"/>
      <c r="M14" s="360"/>
      <c r="N14" s="360"/>
      <c r="O14" s="360"/>
      <c r="P14" s="360"/>
      <c r="Q14" s="55"/>
    </row>
    <row r="15" spans="1:17" ht="15.75">
      <c r="C15" s="247">
        <v>1</v>
      </c>
      <c r="D15" s="117" t="s">
        <v>1185</v>
      </c>
      <c r="E15" s="129"/>
      <c r="F15" s="361"/>
      <c r="G15" s="361"/>
      <c r="H15" s="361"/>
      <c r="I15" s="361"/>
      <c r="J15" s="361"/>
      <c r="K15" s="361"/>
      <c r="L15" s="361"/>
      <c r="M15" s="361"/>
      <c r="N15" s="361"/>
      <c r="O15" s="361"/>
      <c r="P15" s="361"/>
      <c r="Q15" s="55"/>
    </row>
    <row r="16" spans="1:17" ht="15.75">
      <c r="A16" s="603"/>
      <c r="B16" s="369" t="s">
        <v>2339</v>
      </c>
      <c r="C16" s="138"/>
      <c r="D16" s="353" t="s">
        <v>1779</v>
      </c>
      <c r="E16" s="354">
        <v>0.02</v>
      </c>
      <c r="F16" s="228"/>
      <c r="G16" s="228"/>
      <c r="H16" s="162"/>
      <c r="I16" s="266">
        <f>H16*E16</f>
        <v>0</v>
      </c>
      <c r="J16" s="162"/>
      <c r="K16" s="266">
        <f>IF(J16&gt;0,J16,0)</f>
        <v>0</v>
      </c>
      <c r="L16" s="266">
        <f>I16+K16</f>
        <v>0</v>
      </c>
      <c r="M16" s="359"/>
      <c r="N16" s="266">
        <f>MAX((L16-M16),0)</f>
        <v>0</v>
      </c>
      <c r="O16" s="263"/>
      <c r="P16" s="266">
        <f>N16*O16</f>
        <v>0</v>
      </c>
      <c r="Q16" s="55"/>
    </row>
    <row r="17" spans="2:17" ht="15.75">
      <c r="B17" s="369" t="s">
        <v>2340</v>
      </c>
      <c r="C17" s="138"/>
      <c r="D17" s="233" t="s">
        <v>1780</v>
      </c>
      <c r="E17" s="354">
        <v>0.1</v>
      </c>
      <c r="F17" s="228"/>
      <c r="G17" s="228"/>
      <c r="H17" s="162"/>
      <c r="I17" s="266">
        <f>H17*E17</f>
        <v>0</v>
      </c>
      <c r="J17" s="162"/>
      <c r="K17" s="266">
        <f>IF(J17&gt;0,J17,0)</f>
        <v>0</v>
      </c>
      <c r="L17" s="266">
        <f>I17+K17</f>
        <v>0</v>
      </c>
      <c r="M17" s="359"/>
      <c r="N17" s="266">
        <f>MAX((L17-M17),0)</f>
        <v>0</v>
      </c>
      <c r="O17" s="263"/>
      <c r="P17" s="266">
        <f>N17*O17</f>
        <v>0</v>
      </c>
      <c r="Q17" s="55"/>
    </row>
    <row r="18" spans="2:17" ht="15.75">
      <c r="B18" s="369" t="s">
        <v>2341</v>
      </c>
      <c r="C18" s="138"/>
      <c r="D18" s="233" t="s">
        <v>1781</v>
      </c>
      <c r="E18" s="354">
        <v>0.15</v>
      </c>
      <c r="F18" s="228"/>
      <c r="G18" s="228"/>
      <c r="H18" s="162"/>
      <c r="I18" s="266">
        <f>H18*E18</f>
        <v>0</v>
      </c>
      <c r="J18" s="162"/>
      <c r="K18" s="266">
        <f>IF(J18&gt;0,J18,0)</f>
        <v>0</v>
      </c>
      <c r="L18" s="266">
        <f>I18+K18</f>
        <v>0</v>
      </c>
      <c r="M18" s="359"/>
      <c r="N18" s="266">
        <f>MAX((L18-M18),0)</f>
        <v>0</v>
      </c>
      <c r="O18" s="263"/>
      <c r="P18" s="266">
        <f>N18*O18</f>
        <v>0</v>
      </c>
      <c r="Q18" s="55"/>
    </row>
    <row r="19" spans="2:17" ht="15.75">
      <c r="B19" s="584"/>
      <c r="C19" s="138"/>
      <c r="D19" s="353"/>
      <c r="E19" s="354"/>
      <c r="F19" s="1072"/>
      <c r="G19" s="1072"/>
      <c r="H19" s="339"/>
      <c r="I19" s="339"/>
      <c r="J19" s="339"/>
      <c r="K19" s="339"/>
      <c r="L19" s="339"/>
      <c r="M19" s="339"/>
      <c r="N19" s="339"/>
      <c r="O19" s="1072"/>
      <c r="P19" s="339"/>
      <c r="Q19" s="55"/>
    </row>
    <row r="20" spans="2:17" ht="15.75">
      <c r="B20" s="584" t="s">
        <v>752</v>
      </c>
      <c r="C20" s="350"/>
      <c r="D20" s="353" t="s">
        <v>1999</v>
      </c>
      <c r="E20" s="354"/>
      <c r="F20" s="339"/>
      <c r="G20" s="339"/>
      <c r="H20" s="266">
        <f t="shared" ref="H20:N20" si="0">SUM(H16:H19)</f>
        <v>0</v>
      </c>
      <c r="I20" s="266">
        <f t="shared" si="0"/>
        <v>0</v>
      </c>
      <c r="J20" s="266">
        <f t="shared" si="0"/>
        <v>0</v>
      </c>
      <c r="K20" s="266">
        <f t="shared" si="0"/>
        <v>0</v>
      </c>
      <c r="L20" s="266">
        <f t="shared" si="0"/>
        <v>0</v>
      </c>
      <c r="M20" s="266">
        <f t="shared" si="0"/>
        <v>0</v>
      </c>
      <c r="N20" s="266">
        <f t="shared" si="0"/>
        <v>0</v>
      </c>
      <c r="O20" s="339"/>
      <c r="P20" s="266">
        <f>SUM(P16:P19)</f>
        <v>0</v>
      </c>
      <c r="Q20" s="55"/>
    </row>
    <row r="21" spans="2:17" ht="15.75">
      <c r="C21" s="351">
        <v>2</v>
      </c>
      <c r="D21" s="355" t="s">
        <v>1782</v>
      </c>
      <c r="E21" s="354"/>
      <c r="F21" s="339"/>
      <c r="G21" s="339"/>
      <c r="H21" s="339"/>
      <c r="I21" s="339"/>
      <c r="J21" s="339"/>
      <c r="K21" s="339"/>
      <c r="L21" s="339"/>
      <c r="M21" s="339"/>
      <c r="N21" s="339"/>
      <c r="O21" s="339"/>
      <c r="P21" s="339"/>
      <c r="Q21" s="55"/>
    </row>
    <row r="22" spans="2:17" ht="15.75">
      <c r="B22" s="604" t="s">
        <v>2342</v>
      </c>
      <c r="C22" s="138"/>
      <c r="D22" s="353" t="s">
        <v>1779</v>
      </c>
      <c r="E22" s="354">
        <v>0.02</v>
      </c>
      <c r="F22" s="228"/>
      <c r="G22" s="228"/>
      <c r="H22" s="162"/>
      <c r="I22" s="266">
        <f>H22*E22</f>
        <v>0</v>
      </c>
      <c r="J22" s="162"/>
      <c r="K22" s="266">
        <f>IF(J22&gt;0,J22,0)</f>
        <v>0</v>
      </c>
      <c r="L22" s="266">
        <f>I22+K22</f>
        <v>0</v>
      </c>
      <c r="M22" s="359"/>
      <c r="N22" s="266">
        <f>MAX((L22-M22),0)</f>
        <v>0</v>
      </c>
      <c r="O22" s="263"/>
      <c r="P22" s="266">
        <f>N22*O22</f>
        <v>0</v>
      </c>
      <c r="Q22" s="55"/>
    </row>
    <row r="23" spans="2:17" ht="15.75">
      <c r="B23" s="604" t="s">
        <v>2343</v>
      </c>
      <c r="C23" s="138"/>
      <c r="D23" s="353" t="s">
        <v>1780</v>
      </c>
      <c r="E23" s="354">
        <v>0.1</v>
      </c>
      <c r="F23" s="228"/>
      <c r="G23" s="228"/>
      <c r="H23" s="162"/>
      <c r="I23" s="266">
        <f>H23*E23</f>
        <v>0</v>
      </c>
      <c r="J23" s="162"/>
      <c r="K23" s="266">
        <f>IF(J23&gt;0,J23,0)</f>
        <v>0</v>
      </c>
      <c r="L23" s="266">
        <f>I23+K23</f>
        <v>0</v>
      </c>
      <c r="M23" s="359"/>
      <c r="N23" s="266">
        <f>MAX((L23-M23),0)</f>
        <v>0</v>
      </c>
      <c r="O23" s="263"/>
      <c r="P23" s="266">
        <f>N23*O23</f>
        <v>0</v>
      </c>
      <c r="Q23" s="55"/>
    </row>
    <row r="24" spans="2:17" ht="15.75">
      <c r="B24" s="604" t="s">
        <v>2344</v>
      </c>
      <c r="C24" s="138"/>
      <c r="D24" s="353" t="s">
        <v>1781</v>
      </c>
      <c r="E24" s="354">
        <v>0.15</v>
      </c>
      <c r="F24" s="228"/>
      <c r="G24" s="228"/>
      <c r="H24" s="162"/>
      <c r="I24" s="266">
        <f>H24*E24</f>
        <v>0</v>
      </c>
      <c r="J24" s="162"/>
      <c r="K24" s="266">
        <f>IF(J24&gt;0,J24,0)</f>
        <v>0</v>
      </c>
      <c r="L24" s="266">
        <f>I24+K24</f>
        <v>0</v>
      </c>
      <c r="M24" s="359"/>
      <c r="N24" s="266">
        <f>MAX((L24-M24),0)</f>
        <v>0</v>
      </c>
      <c r="O24" s="263"/>
      <c r="P24" s="266">
        <f>N24*O24</f>
        <v>0</v>
      </c>
      <c r="Q24" s="55"/>
    </row>
    <row r="25" spans="2:17" ht="15.75">
      <c r="B25" s="584"/>
      <c r="C25" s="138"/>
      <c r="D25" s="353"/>
      <c r="E25" s="354"/>
      <c r="F25" s="1072"/>
      <c r="G25" s="1072"/>
      <c r="H25" s="339"/>
      <c r="I25" s="339"/>
      <c r="J25" s="339"/>
      <c r="K25" s="339"/>
      <c r="L25" s="339"/>
      <c r="M25" s="339"/>
      <c r="N25" s="339"/>
      <c r="O25" s="1072"/>
      <c r="P25" s="339"/>
      <c r="Q25" s="55"/>
    </row>
    <row r="26" spans="2:17" ht="15.75">
      <c r="B26" s="584" t="s">
        <v>618</v>
      </c>
      <c r="C26" s="350"/>
      <c r="D26" s="353" t="s">
        <v>1999</v>
      </c>
      <c r="E26" s="354"/>
      <c r="F26" s="339"/>
      <c r="G26" s="339"/>
      <c r="H26" s="266">
        <f t="shared" ref="H26:N26" si="1">SUM(H22:H25)</f>
        <v>0</v>
      </c>
      <c r="I26" s="266">
        <f t="shared" si="1"/>
        <v>0</v>
      </c>
      <c r="J26" s="266">
        <f t="shared" si="1"/>
        <v>0</v>
      </c>
      <c r="K26" s="266">
        <f t="shared" si="1"/>
        <v>0</v>
      </c>
      <c r="L26" s="266">
        <f t="shared" si="1"/>
        <v>0</v>
      </c>
      <c r="M26" s="266">
        <f t="shared" si="1"/>
        <v>0</v>
      </c>
      <c r="N26" s="266">
        <f t="shared" si="1"/>
        <v>0</v>
      </c>
      <c r="O26" s="339"/>
      <c r="P26" s="266">
        <f>SUM(P22:P25)</f>
        <v>0</v>
      </c>
      <c r="Q26" s="55"/>
    </row>
    <row r="27" spans="2:17" ht="15.75">
      <c r="C27" s="351">
        <v>3</v>
      </c>
      <c r="D27" s="355" t="s">
        <v>1783</v>
      </c>
      <c r="E27" s="354"/>
      <c r="F27" s="339"/>
      <c r="G27" s="339"/>
      <c r="H27" s="339"/>
      <c r="I27" s="339"/>
      <c r="J27" s="339"/>
      <c r="K27" s="339"/>
      <c r="L27" s="339"/>
      <c r="M27" s="339"/>
      <c r="N27" s="339"/>
      <c r="O27" s="339"/>
      <c r="P27" s="339"/>
      <c r="Q27" s="55"/>
    </row>
    <row r="28" spans="2:17" ht="15.75">
      <c r="B28" s="604" t="s">
        <v>2345</v>
      </c>
      <c r="C28" s="138"/>
      <c r="D28" s="353" t="s">
        <v>1779</v>
      </c>
      <c r="E28" s="354">
        <v>0.02</v>
      </c>
      <c r="F28" s="228"/>
      <c r="G28" s="228"/>
      <c r="H28" s="162"/>
      <c r="I28" s="266">
        <f>H28*E28</f>
        <v>0</v>
      </c>
      <c r="J28" s="162"/>
      <c r="K28" s="266">
        <f>IF(J28&gt;0,J28,0)</f>
        <v>0</v>
      </c>
      <c r="L28" s="266">
        <f>I28+K28</f>
        <v>0</v>
      </c>
      <c r="M28" s="359"/>
      <c r="N28" s="266">
        <f>MAX((L28-M28),0)</f>
        <v>0</v>
      </c>
      <c r="O28" s="263"/>
      <c r="P28" s="266">
        <f>N28*O28</f>
        <v>0</v>
      </c>
      <c r="Q28" s="55"/>
    </row>
    <row r="29" spans="2:17" ht="15.75">
      <c r="B29" s="604" t="s">
        <v>2346</v>
      </c>
      <c r="C29" s="138"/>
      <c r="D29" s="353" t="s">
        <v>1780</v>
      </c>
      <c r="E29" s="354">
        <v>0.1</v>
      </c>
      <c r="F29" s="228"/>
      <c r="G29" s="228"/>
      <c r="H29" s="162"/>
      <c r="I29" s="266">
        <f>H29*E29</f>
        <v>0</v>
      </c>
      <c r="J29" s="162"/>
      <c r="K29" s="266">
        <f>IF(J29&gt;0,J29,0)</f>
        <v>0</v>
      </c>
      <c r="L29" s="266">
        <f>I29+K29</f>
        <v>0</v>
      </c>
      <c r="M29" s="359"/>
      <c r="N29" s="266">
        <f>MAX((L29-M29),0)</f>
        <v>0</v>
      </c>
      <c r="O29" s="263"/>
      <c r="P29" s="266">
        <f>N29*O29</f>
        <v>0</v>
      </c>
      <c r="Q29" s="55"/>
    </row>
    <row r="30" spans="2:17" ht="15.75">
      <c r="B30" s="604" t="s">
        <v>2347</v>
      </c>
      <c r="C30" s="138"/>
      <c r="D30" s="353" t="s">
        <v>1781</v>
      </c>
      <c r="E30" s="354">
        <v>0.15</v>
      </c>
      <c r="F30" s="228"/>
      <c r="G30" s="228"/>
      <c r="H30" s="162"/>
      <c r="I30" s="266">
        <f>H30*E30</f>
        <v>0</v>
      </c>
      <c r="J30" s="162"/>
      <c r="K30" s="266">
        <f>IF(J30&gt;0,J30,0)</f>
        <v>0</v>
      </c>
      <c r="L30" s="266">
        <f>I30+K30</f>
        <v>0</v>
      </c>
      <c r="M30" s="359"/>
      <c r="N30" s="266">
        <f>MAX((L30-M30),0)</f>
        <v>0</v>
      </c>
      <c r="O30" s="263"/>
      <c r="P30" s="266">
        <f>N30*O30</f>
        <v>0</v>
      </c>
      <c r="Q30" s="55"/>
    </row>
    <row r="31" spans="2:17" ht="15.75">
      <c r="B31" s="584"/>
      <c r="C31" s="138"/>
      <c r="D31" s="353"/>
      <c r="E31" s="354"/>
      <c r="F31" s="1072"/>
      <c r="G31" s="1072"/>
      <c r="H31" s="339"/>
      <c r="I31" s="339"/>
      <c r="J31" s="339"/>
      <c r="K31" s="339"/>
      <c r="L31" s="339"/>
      <c r="M31" s="339"/>
      <c r="N31" s="339"/>
      <c r="O31" s="1072"/>
      <c r="P31" s="339"/>
      <c r="Q31" s="55"/>
    </row>
    <row r="32" spans="2:17" ht="15.75">
      <c r="B32" s="584" t="s">
        <v>791</v>
      </c>
      <c r="C32" s="350"/>
      <c r="D32" s="353" t="s">
        <v>1999</v>
      </c>
      <c r="E32" s="354"/>
      <c r="F32" s="339"/>
      <c r="G32" s="339"/>
      <c r="H32" s="266">
        <f t="shared" ref="H32:N32" si="2">SUM(H28:H31)</f>
        <v>0</v>
      </c>
      <c r="I32" s="266">
        <f t="shared" si="2"/>
        <v>0</v>
      </c>
      <c r="J32" s="266">
        <f t="shared" si="2"/>
        <v>0</v>
      </c>
      <c r="K32" s="266">
        <f t="shared" si="2"/>
        <v>0</v>
      </c>
      <c r="L32" s="266">
        <f t="shared" si="2"/>
        <v>0</v>
      </c>
      <c r="M32" s="266">
        <f t="shared" si="2"/>
        <v>0</v>
      </c>
      <c r="N32" s="266">
        <f t="shared" si="2"/>
        <v>0</v>
      </c>
      <c r="O32" s="339"/>
      <c r="P32" s="266">
        <f>SUM(P28:P31)</f>
        <v>0</v>
      </c>
      <c r="Q32" s="55"/>
    </row>
    <row r="33" spans="2:17" ht="15.75">
      <c r="C33" s="351">
        <v>4</v>
      </c>
      <c r="D33" s="355" t="s">
        <v>1784</v>
      </c>
      <c r="E33" s="354"/>
      <c r="F33" s="339"/>
      <c r="G33" s="339"/>
      <c r="H33" s="339"/>
      <c r="I33" s="339"/>
      <c r="J33" s="339"/>
      <c r="K33" s="339"/>
      <c r="L33" s="339"/>
      <c r="M33" s="339"/>
      <c r="N33" s="339"/>
      <c r="O33" s="339"/>
      <c r="P33" s="339"/>
      <c r="Q33" s="55"/>
    </row>
    <row r="34" spans="2:17" ht="15.75">
      <c r="B34" s="604" t="s">
        <v>2348</v>
      </c>
      <c r="C34" s="138"/>
      <c r="D34" s="353" t="s">
        <v>1779</v>
      </c>
      <c r="E34" s="354">
        <v>0.02</v>
      </c>
      <c r="F34" s="228"/>
      <c r="G34" s="228"/>
      <c r="H34" s="162"/>
      <c r="I34" s="266">
        <f>H34*E34</f>
        <v>0</v>
      </c>
      <c r="J34" s="162"/>
      <c r="K34" s="266">
        <f>IF(J34&gt;0,J34,0)</f>
        <v>0</v>
      </c>
      <c r="L34" s="266">
        <f>I34+K34</f>
        <v>0</v>
      </c>
      <c r="M34" s="359"/>
      <c r="N34" s="266">
        <f>MAX((L34-M34),0)</f>
        <v>0</v>
      </c>
      <c r="O34" s="263"/>
      <c r="P34" s="266">
        <f>N34*O34</f>
        <v>0</v>
      </c>
      <c r="Q34" s="55"/>
    </row>
    <row r="35" spans="2:17" ht="15.75">
      <c r="B35" s="604" t="s">
        <v>2349</v>
      </c>
      <c r="C35" s="138"/>
      <c r="D35" s="353" t="s">
        <v>1780</v>
      </c>
      <c r="E35" s="354">
        <v>0.1</v>
      </c>
      <c r="F35" s="228"/>
      <c r="G35" s="228"/>
      <c r="H35" s="162"/>
      <c r="I35" s="266">
        <f>H35*E35</f>
        <v>0</v>
      </c>
      <c r="J35" s="162"/>
      <c r="K35" s="266">
        <f>IF(J35&gt;0,J35,0)</f>
        <v>0</v>
      </c>
      <c r="L35" s="266">
        <f>I35+K35</f>
        <v>0</v>
      </c>
      <c r="M35" s="359"/>
      <c r="N35" s="266">
        <f>MAX((L35-M35),0)</f>
        <v>0</v>
      </c>
      <c r="O35" s="263"/>
      <c r="P35" s="266">
        <f>N35*O35</f>
        <v>0</v>
      </c>
      <c r="Q35" s="55"/>
    </row>
    <row r="36" spans="2:17" ht="15.75">
      <c r="B36" s="604" t="s">
        <v>2350</v>
      </c>
      <c r="C36" s="138"/>
      <c r="D36" s="353" t="s">
        <v>1781</v>
      </c>
      <c r="E36" s="354">
        <v>0.15</v>
      </c>
      <c r="F36" s="228"/>
      <c r="G36" s="228"/>
      <c r="H36" s="162"/>
      <c r="I36" s="266">
        <f>H36*E36</f>
        <v>0</v>
      </c>
      <c r="J36" s="162"/>
      <c r="K36" s="266">
        <f>IF(J36&gt;0,J36,0)</f>
        <v>0</v>
      </c>
      <c r="L36" s="266">
        <f>I36+K36</f>
        <v>0</v>
      </c>
      <c r="M36" s="359"/>
      <c r="N36" s="266">
        <f>MAX((L36-M36),0)</f>
        <v>0</v>
      </c>
      <c r="O36" s="263"/>
      <c r="P36" s="266">
        <f>N36*O36</f>
        <v>0</v>
      </c>
      <c r="Q36" s="55"/>
    </row>
    <row r="37" spans="2:17" ht="15.75">
      <c r="B37" s="584"/>
      <c r="C37" s="138"/>
      <c r="D37" s="353"/>
      <c r="E37" s="354"/>
      <c r="F37" s="1072"/>
      <c r="G37" s="1072"/>
      <c r="H37" s="339"/>
      <c r="I37" s="339"/>
      <c r="J37" s="339"/>
      <c r="K37" s="339"/>
      <c r="L37" s="339"/>
      <c r="M37" s="339"/>
      <c r="N37" s="339"/>
      <c r="O37" s="1072"/>
      <c r="P37" s="339"/>
      <c r="Q37" s="55"/>
    </row>
    <row r="38" spans="2:17" ht="15.75">
      <c r="B38" s="584" t="s">
        <v>792</v>
      </c>
      <c r="C38" s="350"/>
      <c r="D38" s="353" t="s">
        <v>1999</v>
      </c>
      <c r="E38" s="354"/>
      <c r="F38" s="339"/>
      <c r="G38" s="339"/>
      <c r="H38" s="266">
        <f t="shared" ref="H38:N38" si="3">SUM(H34:H37)</f>
        <v>0</v>
      </c>
      <c r="I38" s="266">
        <f t="shared" si="3"/>
        <v>0</v>
      </c>
      <c r="J38" s="266">
        <f t="shared" si="3"/>
        <v>0</v>
      </c>
      <c r="K38" s="266">
        <f t="shared" si="3"/>
        <v>0</v>
      </c>
      <c r="L38" s="266">
        <f t="shared" si="3"/>
        <v>0</v>
      </c>
      <c r="M38" s="266">
        <f t="shared" si="3"/>
        <v>0</v>
      </c>
      <c r="N38" s="266">
        <f t="shared" si="3"/>
        <v>0</v>
      </c>
      <c r="O38" s="339"/>
      <c r="P38" s="266">
        <f>SUM(P34:P37)</f>
        <v>0</v>
      </c>
      <c r="Q38" s="55"/>
    </row>
    <row r="39" spans="2:17" ht="30">
      <c r="C39" s="351">
        <v>5</v>
      </c>
      <c r="D39" s="355" t="s">
        <v>1402</v>
      </c>
      <c r="E39" s="354"/>
      <c r="F39" s="339"/>
      <c r="G39" s="339"/>
      <c r="H39" s="339"/>
      <c r="I39" s="339"/>
      <c r="J39" s="339"/>
      <c r="K39" s="339"/>
      <c r="L39" s="339"/>
      <c r="M39" s="339"/>
      <c r="N39" s="339"/>
      <c r="O39" s="339"/>
      <c r="P39" s="339"/>
      <c r="Q39" s="55"/>
    </row>
    <row r="40" spans="2:17" ht="15.75">
      <c r="B40" s="604" t="s">
        <v>2351</v>
      </c>
      <c r="C40" s="138"/>
      <c r="D40" s="353" t="s">
        <v>1779</v>
      </c>
      <c r="E40" s="354">
        <v>0.02</v>
      </c>
      <c r="F40" s="228"/>
      <c r="G40" s="228"/>
      <c r="H40" s="162"/>
      <c r="I40" s="266">
        <f>H40*E40</f>
        <v>0</v>
      </c>
      <c r="J40" s="162"/>
      <c r="K40" s="266">
        <f>IF(J40&gt;0,J40,0)</f>
        <v>0</v>
      </c>
      <c r="L40" s="266">
        <f>I40+K40</f>
        <v>0</v>
      </c>
      <c r="M40" s="359"/>
      <c r="N40" s="266">
        <f>MAX((L40-M40),0)</f>
        <v>0</v>
      </c>
      <c r="O40" s="263"/>
      <c r="P40" s="266">
        <f>N40*O40</f>
        <v>0</v>
      </c>
      <c r="Q40" s="55"/>
    </row>
    <row r="41" spans="2:17" ht="15.75">
      <c r="B41" s="604" t="s">
        <v>2101</v>
      </c>
      <c r="C41" s="138"/>
      <c r="D41" s="353" t="s">
        <v>1780</v>
      </c>
      <c r="E41" s="354">
        <v>0.1</v>
      </c>
      <c r="F41" s="228"/>
      <c r="G41" s="228"/>
      <c r="H41" s="162"/>
      <c r="I41" s="266">
        <f>H41*E41</f>
        <v>0</v>
      </c>
      <c r="J41" s="162"/>
      <c r="K41" s="266">
        <f>IF(J41&gt;0,J41,0)</f>
        <v>0</v>
      </c>
      <c r="L41" s="266">
        <f>I41+K41</f>
        <v>0</v>
      </c>
      <c r="M41" s="359"/>
      <c r="N41" s="266">
        <f>MAX((L41-M41),0)</f>
        <v>0</v>
      </c>
      <c r="O41" s="263"/>
      <c r="P41" s="266">
        <f>N41*O41</f>
        <v>0</v>
      </c>
      <c r="Q41" s="55"/>
    </row>
    <row r="42" spans="2:17" ht="15.75">
      <c r="B42" s="604" t="s">
        <v>2102</v>
      </c>
      <c r="C42" s="138"/>
      <c r="D42" s="353" t="s">
        <v>1781</v>
      </c>
      <c r="E42" s="354">
        <v>0.15</v>
      </c>
      <c r="F42" s="228"/>
      <c r="G42" s="228"/>
      <c r="H42" s="162"/>
      <c r="I42" s="266">
        <f>H42*E42</f>
        <v>0</v>
      </c>
      <c r="J42" s="162"/>
      <c r="K42" s="266">
        <f>IF(J42&gt;0,J42,0)</f>
        <v>0</v>
      </c>
      <c r="L42" s="266">
        <f>I42+K42</f>
        <v>0</v>
      </c>
      <c r="M42" s="359"/>
      <c r="N42" s="266">
        <f>MAX((L42-M42),0)</f>
        <v>0</v>
      </c>
      <c r="O42" s="263"/>
      <c r="P42" s="266">
        <f>N42*O42</f>
        <v>0</v>
      </c>
      <c r="Q42" s="55"/>
    </row>
    <row r="43" spans="2:17" ht="15.75">
      <c r="B43" s="584"/>
      <c r="C43" s="138"/>
      <c r="D43" s="353"/>
      <c r="E43" s="354"/>
      <c r="F43" s="1072"/>
      <c r="G43" s="1072"/>
      <c r="H43" s="339"/>
      <c r="I43" s="339"/>
      <c r="J43" s="339"/>
      <c r="K43" s="339"/>
      <c r="L43" s="339"/>
      <c r="M43" s="339"/>
      <c r="N43" s="339"/>
      <c r="O43" s="1072"/>
      <c r="P43" s="339"/>
      <c r="Q43" s="55"/>
    </row>
    <row r="44" spans="2:17" ht="15.75">
      <c r="B44" s="584" t="s">
        <v>1186</v>
      </c>
      <c r="C44" s="350"/>
      <c r="D44" s="353" t="s">
        <v>1999</v>
      </c>
      <c r="E44" s="354"/>
      <c r="F44" s="339"/>
      <c r="G44" s="339"/>
      <c r="H44" s="266">
        <f t="shared" ref="H44:N44" si="4">SUM(H40:H43)</f>
        <v>0</v>
      </c>
      <c r="I44" s="266">
        <f t="shared" si="4"/>
        <v>0</v>
      </c>
      <c r="J44" s="266">
        <f t="shared" si="4"/>
        <v>0</v>
      </c>
      <c r="K44" s="266">
        <f t="shared" si="4"/>
        <v>0</v>
      </c>
      <c r="L44" s="266">
        <f t="shared" si="4"/>
        <v>0</v>
      </c>
      <c r="M44" s="266">
        <f t="shared" si="4"/>
        <v>0</v>
      </c>
      <c r="N44" s="266">
        <f t="shared" si="4"/>
        <v>0</v>
      </c>
      <c r="O44" s="339"/>
      <c r="P44" s="266">
        <f>SUM(P40:P43)</f>
        <v>0</v>
      </c>
      <c r="Q44" s="55"/>
    </row>
    <row r="45" spans="2:17" ht="15.75">
      <c r="B45" s="602"/>
      <c r="C45" s="351">
        <v>6</v>
      </c>
      <c r="D45" s="355" t="s">
        <v>1316</v>
      </c>
      <c r="E45" s="354"/>
      <c r="F45" s="339"/>
      <c r="G45" s="339"/>
      <c r="H45" s="339"/>
      <c r="I45" s="339"/>
      <c r="J45" s="339"/>
      <c r="K45" s="339"/>
      <c r="L45" s="339"/>
      <c r="M45" s="339"/>
      <c r="N45" s="339"/>
      <c r="O45" s="339"/>
      <c r="P45" s="339"/>
      <c r="Q45" s="55"/>
    </row>
    <row r="46" spans="2:17" ht="15.75">
      <c r="B46" s="604" t="s">
        <v>2245</v>
      </c>
      <c r="C46" s="138"/>
      <c r="D46" s="353" t="s">
        <v>1779</v>
      </c>
      <c r="E46" s="354">
        <v>0.02</v>
      </c>
      <c r="F46" s="228"/>
      <c r="G46" s="228"/>
      <c r="H46" s="162"/>
      <c r="I46" s="266">
        <f>H46*E46</f>
        <v>0</v>
      </c>
      <c r="J46" s="162"/>
      <c r="K46" s="266">
        <f>IF(J46&gt;0,J46,0)</f>
        <v>0</v>
      </c>
      <c r="L46" s="266">
        <f>I46+K46</f>
        <v>0</v>
      </c>
      <c r="M46" s="359"/>
      <c r="N46" s="266">
        <f>MAX((L46-M46),0)</f>
        <v>0</v>
      </c>
      <c r="O46" s="263"/>
      <c r="P46" s="266">
        <f>N46*O46</f>
        <v>0</v>
      </c>
      <c r="Q46" s="55"/>
    </row>
    <row r="47" spans="2:17" ht="15.75">
      <c r="B47" s="604" t="s">
        <v>2246</v>
      </c>
      <c r="C47" s="138"/>
      <c r="D47" s="353" t="s">
        <v>1780</v>
      </c>
      <c r="E47" s="354">
        <v>0.1</v>
      </c>
      <c r="F47" s="228"/>
      <c r="G47" s="228"/>
      <c r="H47" s="162"/>
      <c r="I47" s="266">
        <f>H47*E47</f>
        <v>0</v>
      </c>
      <c r="J47" s="162"/>
      <c r="K47" s="266">
        <f>IF(J47&gt;0,J47,0)</f>
        <v>0</v>
      </c>
      <c r="L47" s="266">
        <f>I47+K47</f>
        <v>0</v>
      </c>
      <c r="M47" s="359"/>
      <c r="N47" s="266">
        <f>MAX((L47-M47),0)</f>
        <v>0</v>
      </c>
      <c r="O47" s="263"/>
      <c r="P47" s="266">
        <f>N47*O47</f>
        <v>0</v>
      </c>
      <c r="Q47" s="55"/>
    </row>
    <row r="48" spans="2:17" ht="15.75">
      <c r="B48" s="604" t="s">
        <v>2247</v>
      </c>
      <c r="C48" s="138"/>
      <c r="D48" s="353" t="s">
        <v>1781</v>
      </c>
      <c r="E48" s="354">
        <v>0.15</v>
      </c>
      <c r="F48" s="228"/>
      <c r="G48" s="228"/>
      <c r="H48" s="162"/>
      <c r="I48" s="266">
        <f>H48*E48</f>
        <v>0</v>
      </c>
      <c r="J48" s="162"/>
      <c r="K48" s="266">
        <f>IF(J48&gt;0,J48,0)</f>
        <v>0</v>
      </c>
      <c r="L48" s="266">
        <f>I48+K48</f>
        <v>0</v>
      </c>
      <c r="M48" s="359"/>
      <c r="N48" s="266">
        <f>MAX((L48-M48),0)</f>
        <v>0</v>
      </c>
      <c r="O48" s="263"/>
      <c r="P48" s="266">
        <f>N48*O48</f>
        <v>0</v>
      </c>
      <c r="Q48" s="55"/>
    </row>
    <row r="49" spans="2:17" ht="15.75">
      <c r="B49" s="584"/>
      <c r="C49" s="138"/>
      <c r="D49" s="355"/>
      <c r="E49" s="354"/>
      <c r="F49" s="1072"/>
      <c r="G49" s="1072"/>
      <c r="H49" s="339"/>
      <c r="I49" s="339"/>
      <c r="J49" s="339"/>
      <c r="K49" s="339"/>
      <c r="L49" s="339"/>
      <c r="M49" s="339"/>
      <c r="N49" s="339"/>
      <c r="O49" s="1072"/>
      <c r="P49" s="339"/>
      <c r="Q49" s="55"/>
    </row>
    <row r="50" spans="2:17" ht="15.75">
      <c r="B50" s="584" t="s">
        <v>1187</v>
      </c>
      <c r="C50" s="138"/>
      <c r="D50" s="355" t="s">
        <v>1999</v>
      </c>
      <c r="E50" s="354"/>
      <c r="F50" s="339"/>
      <c r="G50" s="339"/>
      <c r="H50" s="266">
        <f t="shared" ref="H50:N50" si="5">SUM(H46:H49)</f>
        <v>0</v>
      </c>
      <c r="I50" s="266">
        <f t="shared" si="5"/>
        <v>0</v>
      </c>
      <c r="J50" s="266">
        <f t="shared" si="5"/>
        <v>0</v>
      </c>
      <c r="K50" s="266">
        <f t="shared" si="5"/>
        <v>0</v>
      </c>
      <c r="L50" s="266">
        <f t="shared" si="5"/>
        <v>0</v>
      </c>
      <c r="M50" s="266">
        <f t="shared" si="5"/>
        <v>0</v>
      </c>
      <c r="N50" s="266">
        <f t="shared" si="5"/>
        <v>0</v>
      </c>
      <c r="O50" s="339"/>
      <c r="P50" s="266">
        <f>SUM(P46:P49)</f>
        <v>0</v>
      </c>
      <c r="Q50" s="55"/>
    </row>
    <row r="51" spans="2:17" ht="15.75">
      <c r="B51" s="584" t="s">
        <v>1073</v>
      </c>
      <c r="C51" s="350"/>
      <c r="D51" s="355" t="s">
        <v>1087</v>
      </c>
      <c r="E51" s="354"/>
      <c r="F51" s="339"/>
      <c r="G51" s="339"/>
      <c r="H51" s="266">
        <f t="shared" ref="H51:N51" si="6">H50+H44+H38+H32+H26+H20</f>
        <v>0</v>
      </c>
      <c r="I51" s="266">
        <f t="shared" si="6"/>
        <v>0</v>
      </c>
      <c r="J51" s="266">
        <f t="shared" si="6"/>
        <v>0</v>
      </c>
      <c r="K51" s="266">
        <f t="shared" si="6"/>
        <v>0</v>
      </c>
      <c r="L51" s="266">
        <f t="shared" si="6"/>
        <v>0</v>
      </c>
      <c r="M51" s="266">
        <f t="shared" si="6"/>
        <v>0</v>
      </c>
      <c r="N51" s="266">
        <f t="shared" si="6"/>
        <v>0</v>
      </c>
      <c r="O51" s="339"/>
      <c r="P51" s="266">
        <f>P50+P44+P38+P32+P26+P20</f>
        <v>0</v>
      </c>
      <c r="Q51" s="55"/>
    </row>
    <row r="52" spans="2:17" ht="15.75">
      <c r="C52" s="138"/>
      <c r="D52" s="353"/>
      <c r="E52" s="354"/>
      <c r="F52" s="339"/>
      <c r="G52" s="339"/>
      <c r="H52" s="339"/>
      <c r="I52" s="339"/>
      <c r="J52" s="339"/>
      <c r="K52" s="339"/>
      <c r="L52" s="339"/>
      <c r="M52" s="339"/>
      <c r="N52" s="339"/>
      <c r="O52" s="339"/>
      <c r="P52" s="339"/>
      <c r="Q52" s="55"/>
    </row>
    <row r="53" spans="2:17" ht="15.75">
      <c r="C53" s="138" t="s">
        <v>1375</v>
      </c>
      <c r="D53" s="355" t="s">
        <v>1317</v>
      </c>
      <c r="E53" s="354"/>
      <c r="F53" s="339"/>
      <c r="G53" s="339"/>
      <c r="H53" s="339"/>
      <c r="I53" s="339"/>
      <c r="J53" s="339"/>
      <c r="K53" s="339"/>
      <c r="L53" s="339"/>
      <c r="M53" s="339"/>
      <c r="N53" s="339"/>
      <c r="O53" s="339"/>
      <c r="P53" s="339"/>
      <c r="Q53" s="55"/>
    </row>
    <row r="54" spans="2:17" ht="15.75">
      <c r="C54" s="351">
        <v>1</v>
      </c>
      <c r="D54" s="355" t="s">
        <v>1318</v>
      </c>
      <c r="E54" s="354"/>
      <c r="F54" s="339"/>
      <c r="G54" s="339"/>
      <c r="H54" s="339"/>
      <c r="I54" s="339"/>
      <c r="J54" s="339"/>
      <c r="K54" s="339"/>
      <c r="L54" s="339"/>
      <c r="M54" s="339"/>
      <c r="N54" s="339"/>
      <c r="O54" s="339"/>
      <c r="P54" s="339"/>
      <c r="Q54" s="55"/>
    </row>
    <row r="55" spans="2:17" ht="15.75">
      <c r="B55" s="605" t="s">
        <v>2248</v>
      </c>
      <c r="C55" s="138"/>
      <c r="D55" s="353" t="s">
        <v>1779</v>
      </c>
      <c r="E55" s="354">
        <v>5.0000000000000001E-3</v>
      </c>
      <c r="F55" s="228"/>
      <c r="G55" s="228"/>
      <c r="H55" s="162"/>
      <c r="I55" s="266">
        <f>H55*E55</f>
        <v>0</v>
      </c>
      <c r="J55" s="162"/>
      <c r="K55" s="266">
        <f>IF(J55&gt;0,J55,0)</f>
        <v>0</v>
      </c>
      <c r="L55" s="266">
        <f>I55+K55</f>
        <v>0</v>
      </c>
      <c r="M55" s="359"/>
      <c r="N55" s="266">
        <f>MAX((L55-M55),0)</f>
        <v>0</v>
      </c>
      <c r="O55" s="263"/>
      <c r="P55" s="266">
        <f>N55*O55</f>
        <v>0</v>
      </c>
      <c r="Q55" s="55"/>
    </row>
    <row r="56" spans="2:17" ht="15.75">
      <c r="B56" s="605" t="s">
        <v>2249</v>
      </c>
      <c r="C56" s="138"/>
      <c r="D56" s="353" t="s">
        <v>1780</v>
      </c>
      <c r="E56" s="354">
        <v>0.01</v>
      </c>
      <c r="F56" s="228"/>
      <c r="G56" s="228"/>
      <c r="H56" s="162"/>
      <c r="I56" s="266">
        <f>H56*E56</f>
        <v>0</v>
      </c>
      <c r="J56" s="162"/>
      <c r="K56" s="266">
        <f>IF(J56&gt;0,J56,0)</f>
        <v>0</v>
      </c>
      <c r="L56" s="266">
        <f>I56+K56</f>
        <v>0</v>
      </c>
      <c r="M56" s="359"/>
      <c r="N56" s="266">
        <f>MAX((L56-M56),0)</f>
        <v>0</v>
      </c>
      <c r="O56" s="263"/>
      <c r="P56" s="266">
        <f>N56*O56</f>
        <v>0</v>
      </c>
      <c r="Q56" s="55"/>
    </row>
    <row r="57" spans="2:17" ht="15.75">
      <c r="B57" s="605" t="s">
        <v>2250</v>
      </c>
      <c r="C57" s="138"/>
      <c r="D57" s="353" t="s">
        <v>1781</v>
      </c>
      <c r="E57" s="354">
        <v>0.03</v>
      </c>
      <c r="F57" s="228"/>
      <c r="G57" s="228"/>
      <c r="H57" s="162"/>
      <c r="I57" s="266">
        <f>H57*E57</f>
        <v>0</v>
      </c>
      <c r="J57" s="162"/>
      <c r="K57" s="266">
        <f>IF(J57&gt;0,J57,0)</f>
        <v>0</v>
      </c>
      <c r="L57" s="266">
        <f>I57+K57</f>
        <v>0</v>
      </c>
      <c r="M57" s="359"/>
      <c r="N57" s="266">
        <f>MAX((L57-M57),0)</f>
        <v>0</v>
      </c>
      <c r="O57" s="263"/>
      <c r="P57" s="266">
        <f>N57*O57</f>
        <v>0</v>
      </c>
      <c r="Q57" s="55"/>
    </row>
    <row r="58" spans="2:17" ht="15.75">
      <c r="B58" s="584"/>
      <c r="C58" s="138"/>
      <c r="D58" s="353"/>
      <c r="E58" s="354"/>
      <c r="F58" s="1072"/>
      <c r="G58" s="1072"/>
      <c r="H58" s="339"/>
      <c r="I58" s="339"/>
      <c r="J58" s="339"/>
      <c r="K58" s="339"/>
      <c r="L58" s="339"/>
      <c r="M58" s="339"/>
      <c r="N58" s="339"/>
      <c r="O58" s="1072"/>
      <c r="P58" s="339"/>
      <c r="Q58" s="55"/>
    </row>
    <row r="59" spans="2:17" ht="15.75">
      <c r="B59" s="584" t="s">
        <v>1074</v>
      </c>
      <c r="C59" s="138"/>
      <c r="D59" s="353" t="s">
        <v>1999</v>
      </c>
      <c r="E59" s="354"/>
      <c r="F59" s="339"/>
      <c r="G59" s="339"/>
      <c r="H59" s="266">
        <f t="shared" ref="H59:N59" si="7">SUM(H55:H58)</f>
        <v>0</v>
      </c>
      <c r="I59" s="266">
        <f t="shared" si="7"/>
        <v>0</v>
      </c>
      <c r="J59" s="266">
        <f t="shared" si="7"/>
        <v>0</v>
      </c>
      <c r="K59" s="266">
        <f t="shared" si="7"/>
        <v>0</v>
      </c>
      <c r="L59" s="266">
        <f t="shared" si="7"/>
        <v>0</v>
      </c>
      <c r="M59" s="266">
        <f t="shared" si="7"/>
        <v>0</v>
      </c>
      <c r="N59" s="266">
        <f t="shared" si="7"/>
        <v>0</v>
      </c>
      <c r="O59" s="339"/>
      <c r="P59" s="266">
        <f>SUM(P55:P58)</f>
        <v>0</v>
      </c>
      <c r="Q59" s="55"/>
    </row>
    <row r="60" spans="2:17" ht="15.75">
      <c r="C60" s="351">
        <v>2</v>
      </c>
      <c r="D60" s="355" t="s">
        <v>1319</v>
      </c>
      <c r="E60" s="354"/>
      <c r="F60" s="339"/>
      <c r="G60" s="339"/>
      <c r="H60" s="339"/>
      <c r="I60" s="339"/>
      <c r="J60" s="339"/>
      <c r="K60" s="339"/>
      <c r="L60" s="339"/>
      <c r="M60" s="339"/>
      <c r="N60" s="339"/>
      <c r="O60" s="339"/>
      <c r="P60" s="339"/>
      <c r="Q60" s="55"/>
    </row>
    <row r="61" spans="2:17" ht="15.75">
      <c r="B61" s="605" t="s">
        <v>2251</v>
      </c>
      <c r="C61" s="138"/>
      <c r="D61" s="353" t="s">
        <v>1779</v>
      </c>
      <c r="E61" s="354">
        <v>5.0000000000000001E-3</v>
      </c>
      <c r="F61" s="228"/>
      <c r="G61" s="228"/>
      <c r="H61" s="162"/>
      <c r="I61" s="266">
        <f>H61*E61</f>
        <v>0</v>
      </c>
      <c r="J61" s="162"/>
      <c r="K61" s="266">
        <f>IF(J61&gt;0,J61,0)</f>
        <v>0</v>
      </c>
      <c r="L61" s="266">
        <f>I61+K61</f>
        <v>0</v>
      </c>
      <c r="M61" s="359"/>
      <c r="N61" s="266">
        <f>MAX((L61-M61),0)</f>
        <v>0</v>
      </c>
      <c r="O61" s="263"/>
      <c r="P61" s="266">
        <f>N61*O61</f>
        <v>0</v>
      </c>
      <c r="Q61" s="55"/>
    </row>
    <row r="62" spans="2:17" ht="15.75">
      <c r="B62" s="605" t="s">
        <v>2252</v>
      </c>
      <c r="C62" s="138"/>
      <c r="D62" s="353" t="s">
        <v>1780</v>
      </c>
      <c r="E62" s="354">
        <v>0.01</v>
      </c>
      <c r="F62" s="228"/>
      <c r="G62" s="228"/>
      <c r="H62" s="162"/>
      <c r="I62" s="266">
        <f>H62*E62</f>
        <v>0</v>
      </c>
      <c r="J62" s="162"/>
      <c r="K62" s="266">
        <f>IF(J62&gt;0,J62,0)</f>
        <v>0</v>
      </c>
      <c r="L62" s="266">
        <f>I62+K62</f>
        <v>0</v>
      </c>
      <c r="M62" s="359"/>
      <c r="N62" s="266">
        <f>MAX((L62-M62),0)</f>
        <v>0</v>
      </c>
      <c r="O62" s="263"/>
      <c r="P62" s="266">
        <f>N62*O62</f>
        <v>0</v>
      </c>
      <c r="Q62" s="55"/>
    </row>
    <row r="63" spans="2:17" ht="15.75">
      <c r="B63" s="605" t="s">
        <v>2253</v>
      </c>
      <c r="C63" s="138"/>
      <c r="D63" s="353" t="s">
        <v>1781</v>
      </c>
      <c r="E63" s="354">
        <v>0.03</v>
      </c>
      <c r="F63" s="228"/>
      <c r="G63" s="228"/>
      <c r="H63" s="162"/>
      <c r="I63" s="266">
        <f>H63*E63</f>
        <v>0</v>
      </c>
      <c r="J63" s="162"/>
      <c r="K63" s="266">
        <f>IF(J63&gt;0,J63,0)</f>
        <v>0</v>
      </c>
      <c r="L63" s="266">
        <f>I63+K63</f>
        <v>0</v>
      </c>
      <c r="M63" s="359"/>
      <c r="N63" s="266">
        <f>MAX((L63-M63),0)</f>
        <v>0</v>
      </c>
      <c r="O63" s="263"/>
      <c r="P63" s="266">
        <f>N63*O63</f>
        <v>0</v>
      </c>
      <c r="Q63" s="55"/>
    </row>
    <row r="64" spans="2:17" ht="15.75">
      <c r="B64" s="584"/>
      <c r="C64" s="138"/>
      <c r="D64" s="353"/>
      <c r="E64" s="354"/>
      <c r="F64" s="1072"/>
      <c r="G64" s="1072"/>
      <c r="H64" s="339"/>
      <c r="I64" s="339"/>
      <c r="J64" s="339"/>
      <c r="K64" s="339"/>
      <c r="L64" s="339"/>
      <c r="M64" s="339"/>
      <c r="N64" s="339"/>
      <c r="O64" s="1072"/>
      <c r="P64" s="339"/>
      <c r="Q64" s="55"/>
    </row>
    <row r="65" spans="2:17" ht="15.75">
      <c r="B65" s="584" t="s">
        <v>1075</v>
      </c>
      <c r="C65" s="350"/>
      <c r="D65" s="353" t="s">
        <v>1999</v>
      </c>
      <c r="E65" s="354"/>
      <c r="F65" s="339"/>
      <c r="G65" s="339"/>
      <c r="H65" s="266">
        <f t="shared" ref="H65:N65" si="8">SUM(H61:H64)</f>
        <v>0</v>
      </c>
      <c r="I65" s="266">
        <f t="shared" si="8"/>
        <v>0</v>
      </c>
      <c r="J65" s="266">
        <f t="shared" si="8"/>
        <v>0</v>
      </c>
      <c r="K65" s="266">
        <f t="shared" si="8"/>
        <v>0</v>
      </c>
      <c r="L65" s="266">
        <f t="shared" si="8"/>
        <v>0</v>
      </c>
      <c r="M65" s="266">
        <f t="shared" si="8"/>
        <v>0</v>
      </c>
      <c r="N65" s="266">
        <f t="shared" si="8"/>
        <v>0</v>
      </c>
      <c r="O65" s="339"/>
      <c r="P65" s="266">
        <f>SUM(P61:P64)</f>
        <v>0</v>
      </c>
      <c r="Q65" s="55"/>
    </row>
    <row r="66" spans="2:17" ht="15.75">
      <c r="C66" s="351">
        <v>3</v>
      </c>
      <c r="D66" s="355" t="s">
        <v>1248</v>
      </c>
      <c r="E66" s="354"/>
      <c r="F66" s="339"/>
      <c r="G66" s="339"/>
      <c r="H66" s="339"/>
      <c r="I66" s="339"/>
      <c r="J66" s="339"/>
      <c r="K66" s="339"/>
      <c r="L66" s="339"/>
      <c r="M66" s="339"/>
      <c r="N66" s="339"/>
      <c r="O66" s="339"/>
      <c r="P66" s="339"/>
      <c r="Q66" s="55"/>
    </row>
    <row r="67" spans="2:17" ht="15.75">
      <c r="B67" s="605" t="s">
        <v>2254</v>
      </c>
      <c r="C67" s="138"/>
      <c r="D67" s="353" t="s">
        <v>1779</v>
      </c>
      <c r="E67" s="354">
        <v>5.0000000000000001E-3</v>
      </c>
      <c r="F67" s="228"/>
      <c r="G67" s="228"/>
      <c r="H67" s="162"/>
      <c r="I67" s="266">
        <f>H67*E67</f>
        <v>0</v>
      </c>
      <c r="J67" s="162"/>
      <c r="K67" s="266">
        <f>IF(J67&gt;0,J67,0)</f>
        <v>0</v>
      </c>
      <c r="L67" s="266">
        <f>I67+K67</f>
        <v>0</v>
      </c>
      <c r="M67" s="359"/>
      <c r="N67" s="266">
        <f>MAX((L67-M67),0)</f>
        <v>0</v>
      </c>
      <c r="O67" s="263"/>
      <c r="P67" s="266">
        <f>N67*O67</f>
        <v>0</v>
      </c>
      <c r="Q67" s="55"/>
    </row>
    <row r="68" spans="2:17" ht="15.75">
      <c r="B68" s="605" t="s">
        <v>2255</v>
      </c>
      <c r="C68" s="138"/>
      <c r="D68" s="353" t="s">
        <v>1780</v>
      </c>
      <c r="E68" s="354">
        <v>0.01</v>
      </c>
      <c r="F68" s="228"/>
      <c r="G68" s="228"/>
      <c r="H68" s="162"/>
      <c r="I68" s="266">
        <f>H68*E68</f>
        <v>0</v>
      </c>
      <c r="J68" s="162"/>
      <c r="K68" s="266">
        <f>IF(J68&gt;0,J68,0)</f>
        <v>0</v>
      </c>
      <c r="L68" s="266">
        <f>I68+K68</f>
        <v>0</v>
      </c>
      <c r="M68" s="359"/>
      <c r="N68" s="266">
        <f>MAX((L68-M68),0)</f>
        <v>0</v>
      </c>
      <c r="O68" s="263"/>
      <c r="P68" s="266">
        <f>N68*O68</f>
        <v>0</v>
      </c>
      <c r="Q68" s="55"/>
    </row>
    <row r="69" spans="2:17" ht="15.75">
      <c r="B69" s="605" t="s">
        <v>2122</v>
      </c>
      <c r="C69" s="138"/>
      <c r="D69" s="353" t="s">
        <v>1781</v>
      </c>
      <c r="E69" s="354">
        <v>0.03</v>
      </c>
      <c r="F69" s="228"/>
      <c r="G69" s="228"/>
      <c r="H69" s="162"/>
      <c r="I69" s="266">
        <f>H69*E69</f>
        <v>0</v>
      </c>
      <c r="J69" s="162"/>
      <c r="K69" s="266">
        <f>IF(J69&gt;0,J69,0)</f>
        <v>0</v>
      </c>
      <c r="L69" s="266">
        <f>I69+K69</f>
        <v>0</v>
      </c>
      <c r="M69" s="359"/>
      <c r="N69" s="266">
        <f>MAX((L69-M69),0)</f>
        <v>0</v>
      </c>
      <c r="O69" s="263"/>
      <c r="P69" s="266">
        <f>N69*O69</f>
        <v>0</v>
      </c>
      <c r="Q69" s="55"/>
    </row>
    <row r="70" spans="2:17" ht="15.75">
      <c r="B70" s="584"/>
      <c r="C70" s="138"/>
      <c r="D70" s="353"/>
      <c r="E70" s="354"/>
      <c r="F70" s="1072"/>
      <c r="G70" s="1072"/>
      <c r="H70" s="339"/>
      <c r="I70" s="339"/>
      <c r="J70" s="339"/>
      <c r="K70" s="339"/>
      <c r="L70" s="339"/>
      <c r="M70" s="339"/>
      <c r="N70" s="339"/>
      <c r="O70" s="1072"/>
      <c r="P70" s="339"/>
      <c r="Q70" s="55"/>
    </row>
    <row r="71" spans="2:17" ht="15.75">
      <c r="B71" s="584" t="s">
        <v>763</v>
      </c>
      <c r="C71" s="350"/>
      <c r="D71" s="353" t="s">
        <v>1999</v>
      </c>
      <c r="E71" s="354"/>
      <c r="F71" s="339"/>
      <c r="G71" s="339"/>
      <c r="H71" s="266">
        <f t="shared" ref="H71:N71" si="9">SUM(H67:H70)</f>
        <v>0</v>
      </c>
      <c r="I71" s="266">
        <f t="shared" si="9"/>
        <v>0</v>
      </c>
      <c r="J71" s="266">
        <f t="shared" si="9"/>
        <v>0</v>
      </c>
      <c r="K71" s="266">
        <f t="shared" si="9"/>
        <v>0</v>
      </c>
      <c r="L71" s="266">
        <f t="shared" si="9"/>
        <v>0</v>
      </c>
      <c r="M71" s="266">
        <f t="shared" si="9"/>
        <v>0</v>
      </c>
      <c r="N71" s="266">
        <f t="shared" si="9"/>
        <v>0</v>
      </c>
      <c r="O71" s="339"/>
      <c r="P71" s="266">
        <f>SUM(P67:P70)</f>
        <v>0</v>
      </c>
      <c r="Q71" s="55"/>
    </row>
    <row r="72" spans="2:17" ht="30">
      <c r="C72" s="351">
        <v>4</v>
      </c>
      <c r="D72" s="355" t="s">
        <v>839</v>
      </c>
      <c r="E72" s="354"/>
      <c r="F72" s="339"/>
      <c r="G72" s="339"/>
      <c r="H72" s="339"/>
      <c r="I72" s="339"/>
      <c r="J72" s="339"/>
      <c r="K72" s="339"/>
      <c r="L72" s="339"/>
      <c r="M72" s="339"/>
      <c r="N72" s="339"/>
      <c r="O72" s="339"/>
      <c r="P72" s="339"/>
      <c r="Q72" s="122"/>
    </row>
    <row r="73" spans="2:17" ht="15.75">
      <c r="B73" s="605" t="s">
        <v>2123</v>
      </c>
      <c r="C73" s="138"/>
      <c r="D73" s="353" t="s">
        <v>1779</v>
      </c>
      <c r="E73" s="354">
        <v>5.0000000000000001E-3</v>
      </c>
      <c r="F73" s="228"/>
      <c r="G73" s="228"/>
      <c r="H73" s="347"/>
      <c r="I73" s="266">
        <v>0</v>
      </c>
      <c r="J73" s="162"/>
      <c r="K73" s="266">
        <f>IF(J73&gt;0,J73,0)</f>
        <v>0</v>
      </c>
      <c r="L73" s="266">
        <f>I73+K73</f>
        <v>0</v>
      </c>
      <c r="M73" s="359"/>
      <c r="N73" s="266">
        <f>MAX((L73-M73),0)</f>
        <v>0</v>
      </c>
      <c r="O73" s="263"/>
      <c r="P73" s="266">
        <f>N73*O73</f>
        <v>0</v>
      </c>
      <c r="Q73" s="122"/>
    </row>
    <row r="74" spans="2:17" ht="15.75">
      <c r="B74" s="605" t="s">
        <v>2124</v>
      </c>
      <c r="C74" s="138"/>
      <c r="D74" s="353" t="s">
        <v>1780</v>
      </c>
      <c r="E74" s="354">
        <v>0.01</v>
      </c>
      <c r="F74" s="228"/>
      <c r="G74" s="228"/>
      <c r="H74" s="347"/>
      <c r="I74" s="266">
        <v>0</v>
      </c>
      <c r="J74" s="162"/>
      <c r="K74" s="266">
        <f>IF(J74&gt;0,J74,0)</f>
        <v>0</v>
      </c>
      <c r="L74" s="266">
        <f>I74+K74</f>
        <v>0</v>
      </c>
      <c r="M74" s="359"/>
      <c r="N74" s="266">
        <f>MAX((L74-M74),0)</f>
        <v>0</v>
      </c>
      <c r="O74" s="263"/>
      <c r="P74" s="266">
        <f>N74*O74</f>
        <v>0</v>
      </c>
      <c r="Q74" s="122"/>
    </row>
    <row r="75" spans="2:17" ht="15.75">
      <c r="B75" s="605" t="s">
        <v>2125</v>
      </c>
      <c r="C75" s="138"/>
      <c r="D75" s="353" t="s">
        <v>1781</v>
      </c>
      <c r="E75" s="354">
        <v>0.03</v>
      </c>
      <c r="F75" s="228"/>
      <c r="G75" s="228"/>
      <c r="H75" s="347"/>
      <c r="I75" s="266">
        <v>0</v>
      </c>
      <c r="J75" s="162"/>
      <c r="K75" s="266">
        <f>IF(J75&gt;0,J75,0)</f>
        <v>0</v>
      </c>
      <c r="L75" s="266">
        <f>I75+K75</f>
        <v>0</v>
      </c>
      <c r="M75" s="359"/>
      <c r="N75" s="266">
        <f>MAX((L75-M75),0)</f>
        <v>0</v>
      </c>
      <c r="O75" s="263"/>
      <c r="P75" s="266">
        <f>N75*O75</f>
        <v>0</v>
      </c>
      <c r="Q75" s="122"/>
    </row>
    <row r="76" spans="2:17" ht="15.75">
      <c r="B76" s="584"/>
      <c r="C76" s="138"/>
      <c r="D76" s="353"/>
      <c r="E76" s="354"/>
      <c r="F76" s="1072"/>
      <c r="G76" s="1072"/>
      <c r="H76" s="339"/>
      <c r="I76" s="339"/>
      <c r="J76" s="339"/>
      <c r="K76" s="339"/>
      <c r="L76" s="339"/>
      <c r="M76" s="339"/>
      <c r="N76" s="339"/>
      <c r="O76" s="1072"/>
      <c r="P76" s="339"/>
      <c r="Q76" s="55"/>
    </row>
    <row r="77" spans="2:17" ht="15.75">
      <c r="B77" s="588" t="s">
        <v>741</v>
      </c>
      <c r="C77" s="350"/>
      <c r="D77" s="353" t="s">
        <v>1999</v>
      </c>
      <c r="E77" s="354"/>
      <c r="F77" s="339"/>
      <c r="G77" s="339"/>
      <c r="H77" s="266">
        <f t="shared" ref="H77:N77" si="10">SUM(H73:H76)</f>
        <v>0</v>
      </c>
      <c r="I77" s="266">
        <f t="shared" si="10"/>
        <v>0</v>
      </c>
      <c r="J77" s="266">
        <f t="shared" si="10"/>
        <v>0</v>
      </c>
      <c r="K77" s="266">
        <f t="shared" si="10"/>
        <v>0</v>
      </c>
      <c r="L77" s="266">
        <f t="shared" si="10"/>
        <v>0</v>
      </c>
      <c r="M77" s="266">
        <f t="shared" si="10"/>
        <v>0</v>
      </c>
      <c r="N77" s="266">
        <f t="shared" si="10"/>
        <v>0</v>
      </c>
      <c r="O77" s="339"/>
      <c r="P77" s="266">
        <f>SUM(P73:P76)</f>
        <v>0</v>
      </c>
      <c r="Q77" s="55"/>
    </row>
    <row r="78" spans="2:17" ht="28.5" customHeight="1">
      <c r="B78" s="584"/>
      <c r="C78" s="351">
        <v>5</v>
      </c>
      <c r="D78" s="355" t="s">
        <v>837</v>
      </c>
      <c r="E78" s="354"/>
      <c r="F78" s="339"/>
      <c r="G78" s="339"/>
      <c r="H78" s="339"/>
      <c r="I78" s="339"/>
      <c r="J78" s="339"/>
      <c r="K78" s="339"/>
      <c r="L78" s="339"/>
      <c r="M78" s="339"/>
      <c r="N78" s="339"/>
      <c r="O78" s="339"/>
      <c r="P78" s="339"/>
      <c r="Q78" s="55"/>
    </row>
    <row r="79" spans="2:17" ht="15.75">
      <c r="B79" s="605" t="s">
        <v>2267</v>
      </c>
      <c r="C79" s="138"/>
      <c r="D79" s="353" t="s">
        <v>1779</v>
      </c>
      <c r="E79" s="354">
        <v>5.0000000000000001E-3</v>
      </c>
      <c r="F79" s="228"/>
      <c r="G79" s="228"/>
      <c r="H79" s="162"/>
      <c r="I79" s="266">
        <f>H79*E79</f>
        <v>0</v>
      </c>
      <c r="J79" s="162"/>
      <c r="K79" s="266">
        <f>IF(J79&gt;0,J79,0)</f>
        <v>0</v>
      </c>
      <c r="L79" s="266">
        <f>I79+K79</f>
        <v>0</v>
      </c>
      <c r="M79" s="359"/>
      <c r="N79" s="266">
        <f>MAX((L79-M79),0)</f>
        <v>0</v>
      </c>
      <c r="O79" s="263"/>
      <c r="P79" s="266">
        <f>N79*O79</f>
        <v>0</v>
      </c>
      <c r="Q79" s="55"/>
    </row>
    <row r="80" spans="2:17" ht="15.75">
      <c r="B80" s="605" t="s">
        <v>2268</v>
      </c>
      <c r="C80" s="138"/>
      <c r="D80" s="353" t="s">
        <v>1780</v>
      </c>
      <c r="E80" s="354">
        <v>0.01</v>
      </c>
      <c r="F80" s="228"/>
      <c r="G80" s="228"/>
      <c r="H80" s="162"/>
      <c r="I80" s="266">
        <f>H80*E80</f>
        <v>0</v>
      </c>
      <c r="J80" s="162"/>
      <c r="K80" s="266">
        <f>IF(J80&gt;0,J80,0)</f>
        <v>0</v>
      </c>
      <c r="L80" s="266">
        <f>I80+K80</f>
        <v>0</v>
      </c>
      <c r="M80" s="359"/>
      <c r="N80" s="266">
        <f>MAX((L80-M80),0)</f>
        <v>0</v>
      </c>
      <c r="O80" s="263"/>
      <c r="P80" s="266">
        <f>N80*O80</f>
        <v>0</v>
      </c>
      <c r="Q80" s="55"/>
    </row>
    <row r="81" spans="2:17" ht="15.75">
      <c r="B81" s="605" t="s">
        <v>2269</v>
      </c>
      <c r="C81" s="138"/>
      <c r="D81" s="353" t="s">
        <v>1781</v>
      </c>
      <c r="E81" s="354">
        <v>0.03</v>
      </c>
      <c r="F81" s="228"/>
      <c r="G81" s="228"/>
      <c r="H81" s="162"/>
      <c r="I81" s="266">
        <f>H81*E81</f>
        <v>0</v>
      </c>
      <c r="J81" s="162"/>
      <c r="K81" s="266">
        <f>IF(J81&gt;0,J81,0)</f>
        <v>0</v>
      </c>
      <c r="L81" s="266">
        <f>I81+K81</f>
        <v>0</v>
      </c>
      <c r="M81" s="359"/>
      <c r="N81" s="266">
        <f>MAX((L81-M81),0)</f>
        <v>0</v>
      </c>
      <c r="O81" s="263"/>
      <c r="P81" s="266">
        <f>N81*O81</f>
        <v>0</v>
      </c>
      <c r="Q81" s="55"/>
    </row>
    <row r="82" spans="2:17" ht="15.75">
      <c r="B82" s="584"/>
      <c r="C82" s="138"/>
      <c r="D82" s="353"/>
      <c r="E82" s="354"/>
      <c r="F82" s="1072"/>
      <c r="G82" s="1072"/>
      <c r="H82" s="339"/>
      <c r="I82" s="339"/>
      <c r="J82" s="339"/>
      <c r="K82" s="339"/>
      <c r="L82" s="339"/>
      <c r="M82" s="339"/>
      <c r="N82" s="339"/>
      <c r="O82" s="1072"/>
      <c r="P82" s="339"/>
      <c r="Q82" s="55"/>
    </row>
    <row r="83" spans="2:17" ht="15.75">
      <c r="B83" s="588" t="s">
        <v>742</v>
      </c>
      <c r="C83" s="350"/>
      <c r="D83" s="353" t="s">
        <v>1999</v>
      </c>
      <c r="E83" s="354"/>
      <c r="F83" s="339"/>
      <c r="G83" s="339"/>
      <c r="H83" s="266">
        <f t="shared" ref="H83:N83" si="11">SUM(H79:H82)</f>
        <v>0</v>
      </c>
      <c r="I83" s="266">
        <f t="shared" si="11"/>
        <v>0</v>
      </c>
      <c r="J83" s="266">
        <f t="shared" si="11"/>
        <v>0</v>
      </c>
      <c r="K83" s="266">
        <f t="shared" si="11"/>
        <v>0</v>
      </c>
      <c r="L83" s="266">
        <f t="shared" si="11"/>
        <v>0</v>
      </c>
      <c r="M83" s="266">
        <f t="shared" si="11"/>
        <v>0</v>
      </c>
      <c r="N83" s="266">
        <f t="shared" si="11"/>
        <v>0</v>
      </c>
      <c r="O83" s="339"/>
      <c r="P83" s="266">
        <f>SUM(P79:P82)</f>
        <v>0</v>
      </c>
      <c r="Q83" s="55"/>
    </row>
    <row r="84" spans="2:17" ht="15.75">
      <c r="C84" s="351">
        <v>6</v>
      </c>
      <c r="D84" s="355" t="s">
        <v>1249</v>
      </c>
      <c r="E84" s="354"/>
      <c r="F84" s="339"/>
      <c r="G84" s="339"/>
      <c r="H84" s="339"/>
      <c r="I84" s="339"/>
      <c r="J84" s="339"/>
      <c r="K84" s="339"/>
      <c r="L84" s="339"/>
      <c r="M84" s="339"/>
      <c r="N84" s="339"/>
      <c r="O84" s="339"/>
      <c r="P84" s="339"/>
      <c r="Q84" s="55"/>
    </row>
    <row r="85" spans="2:17" ht="15.75">
      <c r="B85" s="605" t="s">
        <v>2270</v>
      </c>
      <c r="C85" s="138"/>
      <c r="D85" s="353" t="s">
        <v>1779</v>
      </c>
      <c r="E85" s="354">
        <v>5.0000000000000001E-3</v>
      </c>
      <c r="F85" s="228"/>
      <c r="G85" s="228"/>
      <c r="H85" s="162"/>
      <c r="I85" s="266">
        <f>H85*E85</f>
        <v>0</v>
      </c>
      <c r="J85" s="162"/>
      <c r="K85" s="266">
        <f>IF(J85&gt;0,J85,0)</f>
        <v>0</v>
      </c>
      <c r="L85" s="266">
        <f>I85+K85</f>
        <v>0</v>
      </c>
      <c r="M85" s="359"/>
      <c r="N85" s="266">
        <f>MAX((L85-M85),0)</f>
        <v>0</v>
      </c>
      <c r="O85" s="263"/>
      <c r="P85" s="266">
        <f>N85*O85</f>
        <v>0</v>
      </c>
      <c r="Q85" s="55"/>
    </row>
    <row r="86" spans="2:17" ht="15.75">
      <c r="B86" s="605" t="s">
        <v>2271</v>
      </c>
      <c r="C86" s="138"/>
      <c r="D86" s="353" t="s">
        <v>1780</v>
      </c>
      <c r="E86" s="354">
        <v>0.01</v>
      </c>
      <c r="F86" s="228"/>
      <c r="G86" s="228"/>
      <c r="H86" s="162"/>
      <c r="I86" s="266">
        <f>H86*E86</f>
        <v>0</v>
      </c>
      <c r="J86" s="162"/>
      <c r="K86" s="266">
        <f>IF(J86&gt;0,J86,0)</f>
        <v>0</v>
      </c>
      <c r="L86" s="266">
        <f>I86+K86</f>
        <v>0</v>
      </c>
      <c r="M86" s="359"/>
      <c r="N86" s="266">
        <f>MAX((L86-M86),0)</f>
        <v>0</v>
      </c>
      <c r="O86" s="263"/>
      <c r="P86" s="266">
        <f>N86*O86</f>
        <v>0</v>
      </c>
      <c r="Q86" s="55"/>
    </row>
    <row r="87" spans="2:17" ht="15.75">
      <c r="B87" s="605" t="s">
        <v>2272</v>
      </c>
      <c r="C87" s="138"/>
      <c r="D87" s="353" t="s">
        <v>1781</v>
      </c>
      <c r="E87" s="354">
        <v>0.03</v>
      </c>
      <c r="F87" s="228"/>
      <c r="G87" s="228"/>
      <c r="H87" s="162"/>
      <c r="I87" s="266">
        <f>H87*E87</f>
        <v>0</v>
      </c>
      <c r="J87" s="162"/>
      <c r="K87" s="266">
        <f>IF(J87&gt;0,J87,0)</f>
        <v>0</v>
      </c>
      <c r="L87" s="266">
        <f>I87+K87</f>
        <v>0</v>
      </c>
      <c r="M87" s="359"/>
      <c r="N87" s="266">
        <f>MAX((L87-M87),0)</f>
        <v>0</v>
      </c>
      <c r="O87" s="263"/>
      <c r="P87" s="266">
        <f>N87*O87</f>
        <v>0</v>
      </c>
      <c r="Q87" s="55"/>
    </row>
    <row r="88" spans="2:17" ht="15.75">
      <c r="B88" s="584"/>
      <c r="C88" s="138"/>
      <c r="D88" s="353"/>
      <c r="E88" s="354"/>
      <c r="F88" s="1072"/>
      <c r="G88" s="1072"/>
      <c r="H88" s="339"/>
      <c r="I88" s="339"/>
      <c r="J88" s="339"/>
      <c r="K88" s="339"/>
      <c r="L88" s="339"/>
      <c r="M88" s="339"/>
      <c r="N88" s="339"/>
      <c r="O88" s="1072"/>
      <c r="P88" s="339"/>
      <c r="Q88" s="55"/>
    </row>
    <row r="89" spans="2:17" ht="15.75">
      <c r="B89" s="584" t="s">
        <v>743</v>
      </c>
      <c r="C89" s="350"/>
      <c r="D89" s="353" t="s">
        <v>1999</v>
      </c>
      <c r="E89" s="354"/>
      <c r="F89" s="339"/>
      <c r="G89" s="339"/>
      <c r="H89" s="266">
        <f t="shared" ref="H89:N89" si="12">SUM(H85:H88)</f>
        <v>0</v>
      </c>
      <c r="I89" s="266">
        <f t="shared" si="12"/>
        <v>0</v>
      </c>
      <c r="J89" s="266">
        <f t="shared" si="12"/>
        <v>0</v>
      </c>
      <c r="K89" s="266">
        <f t="shared" si="12"/>
        <v>0</v>
      </c>
      <c r="L89" s="266">
        <f t="shared" si="12"/>
        <v>0</v>
      </c>
      <c r="M89" s="266">
        <f t="shared" si="12"/>
        <v>0</v>
      </c>
      <c r="N89" s="266">
        <f t="shared" si="12"/>
        <v>0</v>
      </c>
      <c r="O89" s="339"/>
      <c r="P89" s="266">
        <f>SUM(P85:P88)</f>
        <v>0</v>
      </c>
      <c r="Q89" s="55"/>
    </row>
    <row r="90" spans="2:17" ht="15.75">
      <c r="C90" s="351">
        <v>7</v>
      </c>
      <c r="D90" s="355" t="s">
        <v>2394</v>
      </c>
      <c r="E90" s="354"/>
      <c r="F90" s="339"/>
      <c r="G90" s="339"/>
      <c r="H90" s="339"/>
      <c r="I90" s="339"/>
      <c r="J90" s="339"/>
      <c r="K90" s="339"/>
      <c r="L90" s="339"/>
      <c r="M90" s="339"/>
      <c r="N90" s="339"/>
      <c r="O90" s="339"/>
      <c r="P90" s="339"/>
      <c r="Q90" s="55"/>
    </row>
    <row r="91" spans="2:17" ht="15.75">
      <c r="B91" s="605" t="s">
        <v>2273</v>
      </c>
      <c r="C91" s="138"/>
      <c r="D91" s="353" t="s">
        <v>1779</v>
      </c>
      <c r="E91" s="354">
        <v>5.0000000000000001E-3</v>
      </c>
      <c r="F91" s="228"/>
      <c r="G91" s="228"/>
      <c r="H91" s="162"/>
      <c r="I91" s="266">
        <f>H91*E91</f>
        <v>0</v>
      </c>
      <c r="J91" s="162"/>
      <c r="K91" s="266">
        <f>IF(J91&gt;0,J91,0)</f>
        <v>0</v>
      </c>
      <c r="L91" s="266">
        <f>I91+K91</f>
        <v>0</v>
      </c>
      <c r="M91" s="359"/>
      <c r="N91" s="266">
        <f>MAX((L91-M91),0)</f>
        <v>0</v>
      </c>
      <c r="O91" s="263"/>
      <c r="P91" s="266">
        <f>N91*O91</f>
        <v>0</v>
      </c>
      <c r="Q91" s="55"/>
    </row>
    <row r="92" spans="2:17" ht="15.75">
      <c r="B92" s="605" t="s">
        <v>2274</v>
      </c>
      <c r="C92" s="138"/>
      <c r="D92" s="353" t="s">
        <v>1780</v>
      </c>
      <c r="E92" s="354">
        <v>0.01</v>
      </c>
      <c r="F92" s="228"/>
      <c r="G92" s="228"/>
      <c r="H92" s="162"/>
      <c r="I92" s="266">
        <f>H92*E92</f>
        <v>0</v>
      </c>
      <c r="J92" s="162"/>
      <c r="K92" s="266">
        <f>IF(J92&gt;0,J92,0)</f>
        <v>0</v>
      </c>
      <c r="L92" s="266">
        <f>I92+K92</f>
        <v>0</v>
      </c>
      <c r="M92" s="359"/>
      <c r="N92" s="266">
        <f>MAX((L92-M92),0)</f>
        <v>0</v>
      </c>
      <c r="O92" s="263"/>
      <c r="P92" s="266">
        <f>N92*O92</f>
        <v>0</v>
      </c>
      <c r="Q92" s="55"/>
    </row>
    <row r="93" spans="2:17" ht="16.5" customHeight="1">
      <c r="B93" s="605" t="s">
        <v>2275</v>
      </c>
      <c r="C93" s="138"/>
      <c r="D93" s="353" t="s">
        <v>1781</v>
      </c>
      <c r="E93" s="354">
        <v>0.03</v>
      </c>
      <c r="F93" s="228"/>
      <c r="G93" s="228"/>
      <c r="H93" s="162"/>
      <c r="I93" s="266">
        <f>H93*E93</f>
        <v>0</v>
      </c>
      <c r="J93" s="162"/>
      <c r="K93" s="266">
        <f>IF(J93&gt;0,J93,0)</f>
        <v>0</v>
      </c>
      <c r="L93" s="266">
        <f>I93+K93</f>
        <v>0</v>
      </c>
      <c r="M93" s="359"/>
      <c r="N93" s="266">
        <f>MAX((L93-M93),0)</f>
        <v>0</v>
      </c>
      <c r="O93" s="263"/>
      <c r="P93" s="266">
        <f>N93*O93</f>
        <v>0</v>
      </c>
      <c r="Q93" s="55"/>
    </row>
    <row r="94" spans="2:17" ht="15.75">
      <c r="B94" s="584"/>
      <c r="C94" s="138"/>
      <c r="D94" s="355"/>
      <c r="E94" s="233"/>
      <c r="F94" s="1077"/>
      <c r="G94" s="1072"/>
      <c r="H94" s="339"/>
      <c r="I94" s="348"/>
      <c r="J94" s="348"/>
      <c r="K94" s="348"/>
      <c r="L94" s="348"/>
      <c r="M94" s="348"/>
      <c r="N94" s="348"/>
      <c r="O94" s="1078"/>
      <c r="P94" s="348"/>
      <c r="Q94" s="55"/>
    </row>
    <row r="95" spans="2:17" ht="15.75">
      <c r="B95" s="584" t="s">
        <v>744</v>
      </c>
      <c r="C95" s="138"/>
      <c r="D95" s="353" t="s">
        <v>1999</v>
      </c>
      <c r="E95" s="233"/>
      <c r="F95" s="339"/>
      <c r="G95" s="339"/>
      <c r="H95" s="266">
        <f t="shared" ref="H95:N95" si="13">SUM(H91:H94)</f>
        <v>0</v>
      </c>
      <c r="I95" s="266">
        <f t="shared" si="13"/>
        <v>0</v>
      </c>
      <c r="J95" s="266">
        <f t="shared" si="13"/>
        <v>0</v>
      </c>
      <c r="K95" s="266">
        <f t="shared" si="13"/>
        <v>0</v>
      </c>
      <c r="L95" s="266">
        <f t="shared" si="13"/>
        <v>0</v>
      </c>
      <c r="M95" s="266">
        <f t="shared" si="13"/>
        <v>0</v>
      </c>
      <c r="N95" s="266">
        <f t="shared" si="13"/>
        <v>0</v>
      </c>
      <c r="O95" s="348"/>
      <c r="P95" s="266">
        <f>SUM(P91:P94)</f>
        <v>0</v>
      </c>
      <c r="Q95" s="55"/>
    </row>
    <row r="96" spans="2:17" ht="15.75">
      <c r="B96" s="584" t="s">
        <v>745</v>
      </c>
      <c r="C96" s="138"/>
      <c r="D96" s="355" t="s">
        <v>1451</v>
      </c>
      <c r="E96" s="233"/>
      <c r="F96" s="339"/>
      <c r="G96" s="339"/>
      <c r="H96" s="266">
        <f t="shared" ref="H96:N96" si="14">H95+H89+H83+H77+H71+H65+H59</f>
        <v>0</v>
      </c>
      <c r="I96" s="266">
        <f t="shared" si="14"/>
        <v>0</v>
      </c>
      <c r="J96" s="266">
        <f t="shared" si="14"/>
        <v>0</v>
      </c>
      <c r="K96" s="266">
        <f t="shared" si="14"/>
        <v>0</v>
      </c>
      <c r="L96" s="266">
        <f t="shared" si="14"/>
        <v>0</v>
      </c>
      <c r="M96" s="266">
        <f t="shared" si="14"/>
        <v>0</v>
      </c>
      <c r="N96" s="266">
        <f t="shared" si="14"/>
        <v>0</v>
      </c>
      <c r="O96" s="339"/>
      <c r="P96" s="266">
        <f>P95+P89+P83+P77+P71+P65+P59</f>
        <v>0</v>
      </c>
      <c r="Q96" s="55"/>
    </row>
    <row r="97" spans="1:17">
      <c r="C97" s="352"/>
      <c r="D97" s="356"/>
      <c r="E97" s="357"/>
      <c r="F97" s="348"/>
      <c r="G97" s="348"/>
      <c r="H97" s="348"/>
      <c r="I97" s="348"/>
      <c r="J97" s="348"/>
      <c r="K97" s="348"/>
      <c r="L97" s="348"/>
      <c r="M97" s="348"/>
      <c r="N97" s="348"/>
      <c r="O97" s="348"/>
      <c r="P97" s="348"/>
      <c r="Q97" s="55"/>
    </row>
    <row r="98" spans="1:17" ht="31.5" customHeight="1">
      <c r="A98" s="606"/>
      <c r="B98" s="1270" t="s">
        <v>106</v>
      </c>
      <c r="C98" s="233"/>
      <c r="D98" s="1266" t="s">
        <v>305</v>
      </c>
      <c r="E98" s="339"/>
      <c r="F98" s="339"/>
      <c r="G98" s="339"/>
      <c r="H98" s="162"/>
      <c r="I98" s="339"/>
      <c r="J98" s="339"/>
      <c r="K98" s="339"/>
      <c r="L98" s="359"/>
      <c r="M98" s="359"/>
      <c r="N98" s="266">
        <f>MAX((L98-M98),0)</f>
        <v>0</v>
      </c>
      <c r="O98" s="339"/>
      <c r="P98" s="359"/>
      <c r="Q98" s="55"/>
    </row>
    <row r="99" spans="1:17" ht="31.5" customHeight="1">
      <c r="A99" s="606"/>
      <c r="B99" s="582"/>
      <c r="C99" s="138"/>
      <c r="D99" s="355" t="s">
        <v>1999</v>
      </c>
      <c r="E99" s="233"/>
      <c r="F99" s="339"/>
      <c r="G99" s="339"/>
      <c r="H99" s="345">
        <f>H96+H51</f>
        <v>0</v>
      </c>
      <c r="I99" s="345">
        <f t="shared" ref="I99:N99" si="15">I96+I51</f>
        <v>0</v>
      </c>
      <c r="J99" s="345">
        <f t="shared" si="15"/>
        <v>0</v>
      </c>
      <c r="K99" s="345">
        <f t="shared" si="15"/>
        <v>0</v>
      </c>
      <c r="L99" s="345">
        <f t="shared" si="15"/>
        <v>0</v>
      </c>
      <c r="M99" s="345">
        <f t="shared" si="15"/>
        <v>0</v>
      </c>
      <c r="N99" s="345">
        <f t="shared" si="15"/>
        <v>0</v>
      </c>
      <c r="O99" s="339"/>
      <c r="P99" s="345">
        <f>P96+P51+P98</f>
        <v>0</v>
      </c>
      <c r="Q99" s="55"/>
    </row>
    <row r="100" spans="1:17" ht="31.5" customHeight="1">
      <c r="A100" s="606"/>
      <c r="B100" s="1270" t="s">
        <v>106</v>
      </c>
      <c r="C100" s="247"/>
      <c r="D100" s="1051" t="s">
        <v>853</v>
      </c>
      <c r="E100" s="339"/>
      <c r="F100" s="339"/>
      <c r="G100" s="339"/>
      <c r="H100" s="339"/>
      <c r="I100" s="339"/>
      <c r="J100" s="339"/>
      <c r="K100" s="339"/>
      <c r="L100" s="339"/>
      <c r="M100" s="339"/>
      <c r="N100" s="339"/>
      <c r="O100" s="339"/>
      <c r="P100" s="339"/>
      <c r="Q100" s="55"/>
    </row>
    <row r="101" spans="1:17" ht="45.75">
      <c r="A101" s="606" t="s">
        <v>1457</v>
      </c>
      <c r="B101" s="582" t="s">
        <v>671</v>
      </c>
      <c r="C101" s="404"/>
      <c r="D101" s="1052" t="s">
        <v>321</v>
      </c>
      <c r="E101" s="339"/>
      <c r="F101" s="339"/>
      <c r="G101" s="339"/>
      <c r="H101" s="162"/>
      <c r="I101" s="339"/>
      <c r="J101" s="339"/>
      <c r="K101" s="339"/>
      <c r="L101" s="339"/>
      <c r="M101" s="339"/>
      <c r="N101" s="339"/>
      <c r="O101" s="339"/>
      <c r="P101" s="359"/>
      <c r="Q101" s="55"/>
    </row>
    <row r="102" spans="1:17" ht="31.5" customHeight="1">
      <c r="A102" s="606"/>
      <c r="B102" s="582" t="s">
        <v>671</v>
      </c>
      <c r="C102" s="404"/>
      <c r="D102" s="1053" t="s">
        <v>386</v>
      </c>
      <c r="E102" s="339"/>
      <c r="F102" s="339"/>
      <c r="G102" s="339"/>
      <c r="H102" s="339"/>
      <c r="I102" s="339"/>
      <c r="J102" s="339"/>
      <c r="K102" s="339"/>
      <c r="L102" s="339"/>
      <c r="M102" s="339"/>
      <c r="N102" s="339"/>
      <c r="O102" s="339"/>
      <c r="P102" s="345">
        <f>P101*12.5</f>
        <v>0</v>
      </c>
      <c r="Q102" s="55"/>
    </row>
    <row r="103" spans="1:17" ht="31.5" customHeight="1">
      <c r="A103" s="606"/>
      <c r="B103" s="582"/>
      <c r="C103" s="404"/>
      <c r="E103" s="339"/>
      <c r="F103" s="339"/>
      <c r="G103" s="339"/>
      <c r="H103" s="339"/>
      <c r="I103" s="339"/>
      <c r="J103" s="339"/>
      <c r="K103" s="339"/>
      <c r="L103" s="339"/>
      <c r="M103" s="339"/>
      <c r="N103" s="339"/>
      <c r="O103" s="339"/>
      <c r="P103" s="339"/>
      <c r="Q103" s="55"/>
    </row>
    <row r="104" spans="1:17" ht="31.5" customHeight="1">
      <c r="A104" s="606"/>
      <c r="B104" s="582" t="s">
        <v>672</v>
      </c>
      <c r="C104" s="248"/>
      <c r="D104" s="1054" t="s">
        <v>322</v>
      </c>
      <c r="E104" s="339"/>
      <c r="F104" s="339"/>
      <c r="G104" s="339"/>
      <c r="H104" s="339"/>
      <c r="I104" s="339"/>
      <c r="J104" s="339"/>
      <c r="K104" s="339"/>
      <c r="L104" s="339"/>
      <c r="M104" s="339"/>
      <c r="N104" s="339"/>
      <c r="O104" s="339"/>
      <c r="P104" s="345">
        <f>P99+P102</f>
        <v>0</v>
      </c>
      <c r="Q104" s="55"/>
    </row>
    <row r="105" spans="1:17">
      <c r="A105" s="607" t="s">
        <v>1932</v>
      </c>
      <c r="B105" s="584" t="s">
        <v>1932</v>
      </c>
    </row>
  </sheetData>
  <sheetProtection selectLockedCells="1"/>
  <customSheetViews>
    <customSheetView guid="{C656755E-087F-4322-9153-0D74508702C2}" scale="85" showGridLines="0" hiddenRows="1" showRuler="0">
      <pane xSplit="5" ySplit="11" topLeftCell="F77" activePane="bottomRight" state="frozen"/>
      <selection pane="bottomRight" activeCell="B93" sqref="B93"/>
      <pageMargins left="0.7" right="0.7" top="0.75" bottom="0.75" header="0.3" footer="0.3"/>
      <pageSetup paperSize="9" orientation="portrait" r:id="rId1"/>
      <headerFooter alignWithMargins="0"/>
    </customSheetView>
    <customSheetView guid="{B2DADC57-CD23-4A22-854B-9949F43EE2AF}" showGridLines="0" hiddenRows="1" topLeftCell="A60">
      <selection activeCell="A85" sqref="A85"/>
      <pageMargins left="0.7" right="0.7" top="0.75" bottom="0.75" header="0.3" footer="0.3"/>
      <pageSetup paperSize="9" orientation="portrait" r:id="rId2"/>
    </customSheetView>
    <customSheetView guid="{290FAA79-53B0-4271-A47B-4355DB22127F}" showGridLines="0" hiddenRows="1" hiddenColumns="1" topLeftCell="B10">
      <selection activeCell="K13" sqref="K13"/>
      <pageMargins left="0.7" right="0.7" top="0.75" bottom="0.75" header="0.3" footer="0.3"/>
      <pageSetup paperSize="9" orientation="portrait" r:id="rId3"/>
    </customSheetView>
    <customSheetView guid="{0D0E74A5-5ACB-4F4A-B69C-A4134FF0F81A}" showGridLines="0" hiddenRows="1" showRuler="0">
      <selection activeCell="A14" sqref="A14"/>
      <pageMargins left="0.7" right="0.7" top="0.75" bottom="0.75" header="0.3" footer="0.3"/>
      <pageSetup paperSize="9" orientation="portrait" r:id="rId4"/>
      <headerFooter alignWithMargins="0"/>
    </customSheetView>
    <customSheetView guid="{6539077E-CD1A-4B18-9135-B39C256405B4}" showGridLines="0" hiddenRows="1" showRuler="0" topLeftCell="A60">
      <selection activeCell="A85" sqref="A85"/>
      <pageMargins left="0.7" right="0.7" top="0.75" bottom="0.75" header="0.3" footer="0.3"/>
      <pageSetup paperSize="9" orientation="portrait" r:id="rId5"/>
      <headerFooter alignWithMargins="0"/>
    </customSheetView>
    <customSheetView guid="{D2ECFDE0-F0A4-46CF-A9B7-1E0B9B5132A4}" scale="85" showGridLines="0" hiddenRows="1" hiddenColumns="1" showRuler="0" topLeftCell="C1">
      <pane xSplit="3" ySplit="11" topLeftCell="F15" activePane="bottomRight" state="frozen"/>
      <selection pane="bottomRight" activeCell="H22" sqref="H22"/>
      <pageMargins left="0.7" right="0.7" top="0.75" bottom="0.75" header="0.3" footer="0.3"/>
      <pageSetup paperSize="9" orientation="portrait" r:id="rId6"/>
      <headerFooter alignWithMargins="0"/>
    </customSheetView>
    <customSheetView guid="{A5742EAC-0783-4409-AFA4-17D078B1E637}" scale="85" showGridLines="0" hiddenRows="1">
      <pane xSplit="5" ySplit="11" topLeftCell="F12" activePane="bottomRight" state="frozen"/>
      <selection pane="bottomRight" activeCell="B16" sqref="B16"/>
      <pageMargins left="0.7" right="0.7" top="0.75" bottom="0.75" header="0.3" footer="0.3"/>
      <pageSetup paperSize="9" orientation="portrait" r:id="rId7"/>
    </customSheetView>
  </customSheetViews>
  <mergeCells count="11">
    <mergeCell ref="C1:Q1"/>
    <mergeCell ref="K5:L5"/>
    <mergeCell ref="O5:P5"/>
    <mergeCell ref="E5:F5"/>
    <mergeCell ref="C2:P2"/>
    <mergeCell ref="C12:E12"/>
    <mergeCell ref="O6:P6"/>
    <mergeCell ref="K6:L6"/>
    <mergeCell ref="C5:D5"/>
    <mergeCell ref="C6:D6"/>
    <mergeCell ref="E6:F6"/>
  </mergeCells>
  <phoneticPr fontId="0" type="noConversion"/>
  <dataValidations count="44">
    <dataValidation type="list" allowBlank="1" showDropDown="1" showInputMessage="1" showErrorMessage="1" sqref="F93">
      <formula1>CounterParty</formula1>
    </dataValidation>
    <dataValidation type="decimal" allowBlank="1" showInputMessage="1" showErrorMessage="1" errorTitle="Error !!" error="The reported value is either a text or Negative or Greater than 13 digits (9999999999999.99)._x000a__x000a_Please report correct value._x000a_" sqref="H91:H93 H98 J85:J87 H85:H87 J91:J93 H22:H24 J79:J81 J16:J18 H16:H18 H73:H75 J73:J75 J67:J69 H67:H69 J61:J63 H61:H63 J55:J57 H55:H57 J46:J48 H46:H48 J40:J42 H40:H42 J34:J36 H34:H36 J28:J30 H28:H30 J22:J24">
      <formula1>0</formula1>
      <formula2>9999999999999.99</formula2>
    </dataValidation>
    <dataValidation type="list" allowBlank="1" showDropDown="1" showInputMessage="1" showErrorMessage="1" sqref="O93">
      <formula1>RW</formula1>
    </dataValidation>
    <dataValidation type="list" allowBlank="1" showDropDown="1" showInputMessage="1" showErrorMessage="1" sqref="F16 F17 F18 F22 F23 F24 F28 F29 F30 F34 F35 F36 F40 F41 F42 F46 F47 F48 F55 F56 F57 F61 F62 F63 F67 F68 F69 F73 F74 F75 F79 F80 F81 F85 F86 F87 F91 F92">
      <formula1>CounterParty</formula1>
    </dataValidation>
    <dataValidation type="list" allowBlank="1" showDropDown="1" showInputMessage="1" showErrorMessage="1" sqref="O16 O17 O18 O22 O23 O24 O28 O29 O30 O34 O35 O36 O40 O41 O42 O46 O47 O48 O55 O56 O57 O61 O62 O63 O67 O68 O69 O73 O74 O75 O79 O80 O81 O85 O86 O87 O91 O92">
      <formula1>RW</formula1>
    </dataValidation>
    <dataValidation type="list" allowBlank="1" showDropDown="1" showInputMessage="1" showErrorMessage="1" sqref="G16">
      <formula1>BL</formula1>
    </dataValidation>
    <dataValidation type="list" allowBlank="1" showDropDown="1" showInputMessage="1" showErrorMessage="1" sqref="G17">
      <formula1>BL</formula1>
    </dataValidation>
    <dataValidation type="list" allowBlank="1" showDropDown="1" showInputMessage="1" showErrorMessage="1" sqref="G18">
      <formula1>BL</formula1>
    </dataValidation>
    <dataValidation type="list" allowBlank="1" showDropDown="1" showInputMessage="1" showErrorMessage="1" sqref="G22">
      <formula1>BL</formula1>
    </dataValidation>
    <dataValidation type="list" allowBlank="1" showDropDown="1" showInputMessage="1" showErrorMessage="1" sqref="G23">
      <formula1>BL</formula1>
    </dataValidation>
    <dataValidation type="list" allowBlank="1" showDropDown="1" showInputMessage="1" showErrorMessage="1" sqref="G24">
      <formula1>BL</formula1>
    </dataValidation>
    <dataValidation type="list" allowBlank="1" showDropDown="1" showInputMessage="1" showErrorMessage="1" sqref="G28">
      <formula1>BL</formula1>
    </dataValidation>
    <dataValidation type="list" allowBlank="1" showDropDown="1" showInputMessage="1" showErrorMessage="1" sqref="G29">
      <formula1>BL</formula1>
    </dataValidation>
    <dataValidation type="list" allowBlank="1" showDropDown="1" showInputMessage="1" showErrorMessage="1" sqref="G30">
      <formula1>BL</formula1>
    </dataValidation>
    <dataValidation type="list" allowBlank="1" showDropDown="1" showInputMessage="1" showErrorMessage="1" sqref="G34">
      <formula1>BL</formula1>
    </dataValidation>
    <dataValidation type="list" allowBlank="1" showDropDown="1" showInputMessage="1" showErrorMessage="1" sqref="G35">
      <formula1>BL</formula1>
    </dataValidation>
    <dataValidation type="list" allowBlank="1" showDropDown="1" showInputMessage="1" showErrorMessage="1" sqref="G36">
      <formula1>BL</formula1>
    </dataValidation>
    <dataValidation type="list" allowBlank="1" showDropDown="1" showInputMessage="1" showErrorMessage="1" sqref="G40">
      <formula1>BL</formula1>
    </dataValidation>
    <dataValidation type="list" allowBlank="1" showDropDown="1" showInputMessage="1" showErrorMessage="1" sqref="G41">
      <formula1>BL</formula1>
    </dataValidation>
    <dataValidation type="list" allowBlank="1" showDropDown="1" showInputMessage="1" showErrorMessage="1" sqref="G42">
      <formula1>BL</formula1>
    </dataValidation>
    <dataValidation type="list" allowBlank="1" showDropDown="1" showInputMessage="1" showErrorMessage="1" sqref="G46">
      <formula1>BL</formula1>
    </dataValidation>
    <dataValidation type="list" allowBlank="1" showDropDown="1" showInputMessage="1" showErrorMessage="1" sqref="G47">
      <formula1>BL</formula1>
    </dataValidation>
    <dataValidation type="list" allowBlank="1" showDropDown="1" showInputMessage="1" showErrorMessage="1" sqref="G48">
      <formula1>BL</formula1>
    </dataValidation>
    <dataValidation type="list" allowBlank="1" showDropDown="1" showInputMessage="1" showErrorMessage="1" sqref="G55">
      <formula1>BL</formula1>
    </dataValidation>
    <dataValidation type="list" allowBlank="1" showDropDown="1" showInputMessage="1" showErrorMessage="1" sqref="G56">
      <formula1>BL</formula1>
    </dataValidation>
    <dataValidation type="list" allowBlank="1" showDropDown="1" showInputMessage="1" showErrorMessage="1" sqref="G57">
      <formula1>BL</formula1>
    </dataValidation>
    <dataValidation type="list" allowBlank="1" showDropDown="1" showInputMessage="1" showErrorMessage="1" sqref="G61">
      <formula1>BL</formula1>
    </dataValidation>
    <dataValidation type="list" allowBlank="1" showDropDown="1" showInputMessage="1" showErrorMessage="1" sqref="G62">
      <formula1>BL</formula1>
    </dataValidation>
    <dataValidation type="list" allowBlank="1" showDropDown="1" showInputMessage="1" showErrorMessage="1" sqref="G63">
      <formula1>BL</formula1>
    </dataValidation>
    <dataValidation type="list" allowBlank="1" showDropDown="1" showInputMessage="1" showErrorMessage="1" sqref="G67">
      <formula1>BL</formula1>
    </dataValidation>
    <dataValidation type="list" allowBlank="1" showDropDown="1" showInputMessage="1" showErrorMessage="1" sqref="G68">
      <formula1>BL</formula1>
    </dataValidation>
    <dataValidation type="list" allowBlank="1" showDropDown="1" showInputMessage="1" showErrorMessage="1" sqref="G69">
      <formula1>BL</formula1>
    </dataValidation>
    <dataValidation type="list" allowBlank="1" showDropDown="1" showInputMessage="1" showErrorMessage="1" sqref="G73">
      <formula1>BL</formula1>
    </dataValidation>
    <dataValidation type="list" allowBlank="1" showDropDown="1" showInputMessage="1" showErrorMessage="1" sqref="G74">
      <formula1>BL</formula1>
    </dataValidation>
    <dataValidation type="list" allowBlank="1" showDropDown="1" showInputMessage="1" showErrorMessage="1" sqref="G75">
      <formula1>BL</formula1>
    </dataValidation>
    <dataValidation type="list" allowBlank="1" showDropDown="1" showInputMessage="1" showErrorMessage="1" sqref="G79">
      <formula1>BL</formula1>
    </dataValidation>
    <dataValidation type="list" allowBlank="1" showDropDown="1" showInputMessage="1" showErrorMessage="1" sqref="G80">
      <formula1>BL</formula1>
    </dataValidation>
    <dataValidation type="list" allowBlank="1" showDropDown="1" showInputMessage="1" showErrorMessage="1" sqref="G81">
      <formula1>BL</formula1>
    </dataValidation>
    <dataValidation type="list" allowBlank="1" showDropDown="1" showInputMessage="1" showErrorMessage="1" sqref="G85">
      <formula1>BL</formula1>
    </dataValidation>
    <dataValidation type="list" allowBlank="1" showDropDown="1" showInputMessage="1" showErrorMessage="1" sqref="G86">
      <formula1>BL</formula1>
    </dataValidation>
    <dataValidation type="list" allowBlank="1" showDropDown="1" showInputMessage="1" showErrorMessage="1" sqref="G87">
      <formula1>BL</formula1>
    </dataValidation>
    <dataValidation type="list" allowBlank="1" showDropDown="1" showInputMessage="1" showErrorMessage="1" sqref="G91">
      <formula1>BL</formula1>
    </dataValidation>
    <dataValidation type="list" allowBlank="1" showDropDown="1" showInputMessage="1" showErrorMessage="1" sqref="G92">
      <formula1>BL</formula1>
    </dataValidation>
    <dataValidation type="list" allowBlank="1" showDropDown="1" showInputMessage="1" showErrorMessage="1" sqref="G93">
      <formula1>BL</formula1>
    </dataValidation>
  </dataValidations>
  <pageMargins left="0.7" right="0.7" top="0.75" bottom="0.75" header="0.3" footer="0.3"/>
  <pageSetup paperSize="9" scale="50" orientation="landscape"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7"/>
  <sheetViews>
    <sheetView showGridLines="0" defaultGridColor="0" topLeftCell="A2" colorId="32" zoomScale="85" zoomScaleNormal="100" workbookViewId="0">
      <pane xSplit="3" ySplit="10" topLeftCell="D12" activePane="bottomRight" state="frozen"/>
      <selection activeCell="G12" sqref="G12"/>
      <selection pane="topRight" activeCell="G12" sqref="G12"/>
      <selection pane="bottomLeft" activeCell="G12" sqref="G12"/>
      <selection pane="bottomRight" activeCell="E6" sqref="E6:F6"/>
    </sheetView>
  </sheetViews>
  <sheetFormatPr defaultColWidth="9.140625" defaultRowHeight="15"/>
  <cols>
    <col min="1" max="1" width="28.28515625" style="576" hidden="1" customWidth="1"/>
    <col min="2" max="2" width="22.7109375" style="577" hidden="1" customWidth="1"/>
    <col min="3" max="3" width="6.140625" style="25" customWidth="1"/>
    <col min="4" max="4" width="54.42578125" style="44" customWidth="1"/>
    <col min="5" max="9" width="22.7109375" style="25" customWidth="1"/>
    <col min="10" max="16384" width="9.140625" style="25"/>
  </cols>
  <sheetData>
    <row r="1" spans="1:12" hidden="1">
      <c r="C1" s="1413"/>
      <c r="D1" s="1413"/>
      <c r="E1" s="1413"/>
      <c r="F1" s="1413"/>
      <c r="G1" s="1413"/>
      <c r="H1" s="1413"/>
      <c r="I1" s="1413"/>
    </row>
    <row r="2" spans="1:12" ht="27.75" customHeight="1">
      <c r="C2" s="1456" t="s">
        <v>1250</v>
      </c>
      <c r="D2" s="1456"/>
      <c r="E2" s="1456"/>
      <c r="F2" s="1456"/>
      <c r="G2" s="1456"/>
      <c r="H2" s="1456"/>
      <c r="I2" s="1456"/>
    </row>
    <row r="3" spans="1:12" s="532" customFormat="1" ht="11.25" hidden="1" customHeight="1">
      <c r="A3" s="585"/>
      <c r="B3" s="586"/>
      <c r="C3" s="1493"/>
      <c r="D3" s="1493"/>
      <c r="E3" s="1493"/>
      <c r="F3" s="1493"/>
      <c r="G3" s="1493"/>
      <c r="H3" s="1493"/>
      <c r="I3" s="1493"/>
    </row>
    <row r="4" spans="1:12" ht="15" customHeight="1">
      <c r="C4" s="35"/>
      <c r="D4" s="35"/>
      <c r="E4" s="35"/>
      <c r="F4" s="35"/>
      <c r="G4" s="35"/>
      <c r="H4" s="35"/>
      <c r="I4" s="35"/>
      <c r="J4" s="35"/>
      <c r="K4" s="35"/>
      <c r="L4" s="35"/>
    </row>
    <row r="5" spans="1:12" ht="14.25" customHeight="1">
      <c r="C5" s="1445" t="s">
        <v>840</v>
      </c>
      <c r="D5" s="1445"/>
      <c r="E5" s="1446" t="s">
        <v>2042</v>
      </c>
      <c r="F5" s="1445"/>
      <c r="G5" s="130"/>
    </row>
    <row r="6" spans="1:12" ht="15" customHeight="1">
      <c r="C6" s="1442"/>
      <c r="D6" s="1443"/>
      <c r="E6" s="1442"/>
      <c r="F6" s="1443"/>
      <c r="G6" s="432"/>
    </row>
    <row r="7" spans="1:12" ht="11.25" customHeight="1" thickBot="1">
      <c r="D7" s="35"/>
    </row>
    <row r="8" spans="1:12" s="27" customFormat="1" ht="15.75" hidden="1" thickBot="1">
      <c r="A8" s="576"/>
      <c r="B8" s="577"/>
      <c r="D8" s="445"/>
      <c r="G8" s="27" t="s">
        <v>1933</v>
      </c>
      <c r="I8" s="27" t="s">
        <v>1582</v>
      </c>
    </row>
    <row r="9" spans="1:12" ht="12" customHeight="1" thickBot="1">
      <c r="D9" s="25"/>
      <c r="I9" s="154" t="s">
        <v>628</v>
      </c>
    </row>
    <row r="10" spans="1:12" s="41" customFormat="1" ht="60">
      <c r="A10" s="578"/>
      <c r="B10" s="579"/>
      <c r="C10" s="124" t="s">
        <v>1969</v>
      </c>
      <c r="D10" s="124" t="s">
        <v>1970</v>
      </c>
      <c r="E10" s="124" t="s">
        <v>1231</v>
      </c>
      <c r="F10" s="124" t="s">
        <v>2322</v>
      </c>
      <c r="G10" s="124" t="s">
        <v>1251</v>
      </c>
      <c r="H10" s="124" t="s">
        <v>2200</v>
      </c>
      <c r="I10" s="152" t="s">
        <v>1232</v>
      </c>
    </row>
    <row r="11" spans="1:12" ht="15.75">
      <c r="C11" s="533">
        <v>1</v>
      </c>
      <c r="D11" s="534">
        <v>2</v>
      </c>
      <c r="E11" s="535">
        <v>3</v>
      </c>
      <c r="F11" s="536">
        <v>4</v>
      </c>
      <c r="G11" s="535">
        <v>5</v>
      </c>
      <c r="H11" s="536">
        <v>6</v>
      </c>
      <c r="I11" s="535">
        <v>7</v>
      </c>
    </row>
    <row r="12" spans="1:12" ht="15.75">
      <c r="C12" s="537"/>
      <c r="D12" s="538"/>
      <c r="E12" s="539"/>
      <c r="F12" s="540"/>
      <c r="G12" s="496"/>
      <c r="H12" s="540"/>
      <c r="I12" s="541"/>
    </row>
    <row r="13" spans="1:12" ht="45">
      <c r="C13" s="542">
        <v>1</v>
      </c>
      <c r="D13" s="543" t="s">
        <v>1229</v>
      </c>
      <c r="E13" s="371"/>
      <c r="F13" s="288"/>
      <c r="G13" s="288"/>
      <c r="H13" s="288"/>
      <c r="I13" s="372"/>
    </row>
    <row r="14" spans="1:12" ht="15.75">
      <c r="B14" s="587" t="s">
        <v>2103</v>
      </c>
      <c r="C14" s="427"/>
      <c r="D14" s="395"/>
      <c r="E14" s="228"/>
      <c r="F14" s="228"/>
      <c r="G14" s="162"/>
      <c r="H14" s="263"/>
      <c r="I14" s="266">
        <f>G14*H14</f>
        <v>0</v>
      </c>
    </row>
    <row r="15" spans="1:12" ht="15.75">
      <c r="C15" s="544"/>
      <c r="D15" s="545"/>
      <c r="E15" s="905"/>
      <c r="F15" s="905"/>
      <c r="G15" s="259"/>
      <c r="H15" s="905"/>
      <c r="I15" s="259"/>
    </row>
    <row r="16" spans="1:12" ht="30">
      <c r="C16" s="546">
        <v>2</v>
      </c>
      <c r="D16" s="547" t="s">
        <v>1230</v>
      </c>
      <c r="E16" s="371"/>
      <c r="F16" s="288"/>
      <c r="G16" s="288"/>
      <c r="H16" s="288"/>
      <c r="I16" s="372"/>
    </row>
    <row r="17" spans="1:9" ht="15.75">
      <c r="B17" s="587" t="s">
        <v>2104</v>
      </c>
      <c r="C17" s="427"/>
      <c r="D17" s="395"/>
      <c r="E17" s="228"/>
      <c r="F17" s="228"/>
      <c r="G17" s="162"/>
      <c r="H17" s="263"/>
      <c r="I17" s="266">
        <f>G17*H17</f>
        <v>0</v>
      </c>
    </row>
    <row r="18" spans="1:9" ht="15.75">
      <c r="C18" s="544"/>
      <c r="D18" s="545"/>
      <c r="E18" s="1079"/>
      <c r="F18" s="1079"/>
      <c r="G18" s="330"/>
      <c r="H18" s="1079"/>
      <c r="I18" s="330"/>
    </row>
    <row r="19" spans="1:9" ht="45">
      <c r="C19" s="537"/>
      <c r="D19" s="548" t="s">
        <v>764</v>
      </c>
      <c r="E19" s="371"/>
      <c r="F19" s="288"/>
      <c r="G19" s="288"/>
      <c r="H19" s="288"/>
      <c r="I19" s="372"/>
    </row>
    <row r="20" spans="1:9" ht="45">
      <c r="C20" s="550">
        <v>3</v>
      </c>
      <c r="D20" s="551" t="s">
        <v>1229</v>
      </c>
      <c r="E20" s="904"/>
      <c r="F20" s="302"/>
      <c r="G20" s="302"/>
      <c r="H20" s="175"/>
      <c r="I20" s="174"/>
    </row>
    <row r="21" spans="1:9" ht="15.75">
      <c r="B21" s="577" t="s">
        <v>273</v>
      </c>
      <c r="C21" s="427"/>
      <c r="D21" s="552"/>
      <c r="E21" s="228"/>
      <c r="F21" s="228"/>
      <c r="G21" s="251"/>
      <c r="H21" s="502">
        <v>12.5</v>
      </c>
      <c r="I21" s="266">
        <f>G21*H21</f>
        <v>0</v>
      </c>
    </row>
    <row r="22" spans="1:9" ht="15.75">
      <c r="C22" s="544"/>
      <c r="D22" s="553"/>
      <c r="E22" s="1090"/>
      <c r="F22" s="1090"/>
      <c r="G22" s="262"/>
      <c r="H22" s="259"/>
      <c r="I22" s="259"/>
    </row>
    <row r="23" spans="1:9" ht="30">
      <c r="C23" s="546">
        <v>4</v>
      </c>
      <c r="D23" s="554" t="s">
        <v>1230</v>
      </c>
      <c r="E23" s="324"/>
      <c r="F23" s="325"/>
      <c r="G23" s="325"/>
      <c r="H23" s="288"/>
      <c r="I23" s="372"/>
    </row>
    <row r="24" spans="1:9" ht="15.75">
      <c r="B24" s="577" t="s">
        <v>274</v>
      </c>
      <c r="C24" s="427"/>
      <c r="D24" s="552"/>
      <c r="E24" s="228"/>
      <c r="F24" s="228"/>
      <c r="G24" s="251"/>
      <c r="H24" s="502">
        <v>12.5</v>
      </c>
      <c r="I24" s="266">
        <f>G24*H24</f>
        <v>0</v>
      </c>
    </row>
    <row r="25" spans="1:9" ht="15.75">
      <c r="C25" s="544"/>
      <c r="D25" s="553"/>
      <c r="E25" s="1090"/>
      <c r="F25" s="1090"/>
      <c r="G25" s="262"/>
      <c r="H25" s="259"/>
      <c r="I25" s="259"/>
    </row>
    <row r="26" spans="1:9" ht="15.75">
      <c r="A26" s="588"/>
      <c r="B26" s="582" t="s">
        <v>1254</v>
      </c>
      <c r="C26" s="555"/>
      <c r="D26" s="556" t="s">
        <v>1999</v>
      </c>
      <c r="E26" s="361"/>
      <c r="F26" s="361"/>
      <c r="G26" s="486">
        <f>SUM(G14:G18)+SUM(G21:G25)</f>
        <v>0</v>
      </c>
      <c r="H26" s="361"/>
      <c r="I26" s="486">
        <f>SUM(I14:I18)+SUM(I21:I25)</f>
        <v>0</v>
      </c>
    </row>
    <row r="27" spans="1:9">
      <c r="A27" s="583" t="s">
        <v>1932</v>
      </c>
      <c r="B27" s="584" t="s">
        <v>1932</v>
      </c>
    </row>
  </sheetData>
  <sheetProtection selectLockedCells="1"/>
  <customSheetViews>
    <customSheetView guid="{C656755E-087F-4322-9153-0D74508702C2}" scale="85" showGridLines="0" hiddenRows="1" showRuler="0">
      <pane xSplit="4" ySplit="11" topLeftCell="E12" activePane="bottomRight" state="frozen"/>
      <selection pane="bottomRight" activeCell="B19" sqref="B19"/>
      <pageMargins left="0.7" right="0.7" top="0.75" bottom="0.75" header="0.3" footer="0.3"/>
      <headerFooter alignWithMargins="0"/>
    </customSheetView>
    <customSheetView guid="{B2DADC57-CD23-4A22-854B-9949F43EE2AF}" showGridLines="0" hiddenRows="1" topLeftCell="A2">
      <selection activeCell="A5" sqref="A5"/>
      <pageMargins left="0.7" right="0.7" top="0.75" bottom="0.75" header="0.3" footer="0.3"/>
    </customSheetView>
    <customSheetView guid="{290FAA79-53B0-4271-A47B-4355DB22127F}" showGridLines="0" hiddenRows="1" hiddenColumns="1" topLeftCell="B1">
      <selection activeCell="E18" sqref="E18"/>
      <pageMargins left="0.7" right="0.7" top="0.75" bottom="0.75" header="0.3" footer="0.3"/>
    </customSheetView>
    <customSheetView guid="{0D0E74A5-5ACB-4F4A-B69C-A4134FF0F81A}" showGridLines="0" hiddenRows="1" showRuler="0" topLeftCell="A4">
      <selection activeCell="A4" sqref="A1:A65536"/>
      <pageMargins left="0.7" right="0.7" top="0.75" bottom="0.75" header="0.3" footer="0.3"/>
      <headerFooter alignWithMargins="0"/>
    </customSheetView>
    <customSheetView guid="{6539077E-CD1A-4B18-9135-B39C256405B4}" showGridLines="0" hiddenRows="1" showRuler="0" topLeftCell="A2">
      <selection activeCell="A5" sqref="A5"/>
      <pageMargins left="0.7" right="0.7" top="0.75" bottom="0.75" header="0.3" footer="0.3"/>
      <headerFooter alignWithMargins="0"/>
    </customSheetView>
    <customSheetView guid="{D2ECFDE0-F0A4-46CF-A9B7-1E0B9B5132A4}" scale="84" showGridLines="0" hiddenRows="1" hiddenColumns="1" showRuler="0">
      <pane xSplit="4" ySplit="11" topLeftCell="E12" activePane="bottomRight" state="frozen"/>
      <selection pane="bottomRight" activeCell="D12" sqref="D12"/>
      <pageMargins left="0.7" right="0.7" top="0.75" bottom="0.75" header="0.3" footer="0.3"/>
      <headerFooter alignWithMargins="0"/>
    </customSheetView>
    <customSheetView guid="{A5742EAC-0783-4409-AFA4-17D078B1E637}" scale="85" showGridLines="0" hiddenRows="1">
      <pane xSplit="4" ySplit="11" topLeftCell="E12" activePane="bottomRight" state="frozen"/>
      <selection pane="bottomRight" activeCell="B19" sqref="B19"/>
      <pageMargins left="0.7" right="0.7" top="0.75" bottom="0.75" header="0.3" footer="0.3"/>
    </customSheetView>
  </customSheetViews>
  <mergeCells count="7">
    <mergeCell ref="E6:F6"/>
    <mergeCell ref="C1:I1"/>
    <mergeCell ref="C2:I2"/>
    <mergeCell ref="C3:I3"/>
    <mergeCell ref="E5:F5"/>
    <mergeCell ref="C5:D5"/>
    <mergeCell ref="C6:D6"/>
  </mergeCells>
  <phoneticPr fontId="0" type="noConversion"/>
  <dataValidations count="9">
    <dataValidation type="list" allowBlank="1" showDropDown="1" showInputMessage="1" showErrorMessage="1" sqref="E24">
      <formula1>CPC</formula1>
    </dataValidation>
    <dataValidation type="decimal" allowBlank="1" showInputMessage="1" showErrorMessage="1" errorTitle="Error !!" error="The reported value is either a text or Negative or Greater than 13 digits (9999999999999.99)._x000a_ _x000a_Please report correct value._x000a_" sqref="G17 G14">
      <formula1>0</formula1>
      <formula2>9999999999999.99</formula2>
    </dataValidation>
    <dataValidation type="list" allowBlank="1" showDropDown="1" showInputMessage="1" showErrorMessage="1" sqref="H17">
      <formula1>RW</formula1>
    </dataValidation>
    <dataValidation type="list" allowBlank="1" showDropDown="1" showInputMessage="1" showErrorMessage="1" sqref="E14 E17 E21">
      <formula1>CPC</formula1>
    </dataValidation>
    <dataValidation type="list" allowBlank="1" showDropDown="1" showInputMessage="1" showErrorMessage="1" sqref="H14">
      <formula1>RW</formula1>
    </dataValidation>
    <dataValidation type="list" allowBlank="1" showDropDown="1" showInputMessage="1" showErrorMessage="1" sqref="F14">
      <formula1>BL</formula1>
    </dataValidation>
    <dataValidation type="list" allowBlank="1" showDropDown="1" showInputMessage="1" showErrorMessage="1" sqref="F17">
      <formula1>BL</formula1>
    </dataValidation>
    <dataValidation type="list" allowBlank="1" showDropDown="1" showInputMessage="1" showErrorMessage="1" sqref="F21">
      <formula1>BL</formula1>
    </dataValidation>
    <dataValidation type="list" allowBlank="1" showDropDown="1" showInputMessage="1" showErrorMessage="1" sqref="F24">
      <formula1>BL</formula1>
    </dataValidation>
  </dataValidations>
  <pageMargins left="0.7" right="0.7" top="0.75" bottom="0.7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92"/>
  <sheetViews>
    <sheetView showGridLines="0" defaultGridColor="0" topLeftCell="C2" colorId="32" zoomScale="85" zoomScaleNormal="100" workbookViewId="0">
      <pane xSplit="3" ySplit="2" topLeftCell="F4" activePane="bottomRight" state="frozen"/>
      <selection activeCell="G12" sqref="G12"/>
      <selection pane="topRight" activeCell="G12" sqref="G12"/>
      <selection pane="bottomLeft" activeCell="G12" sqref="G12"/>
      <selection pane="bottomRight" activeCell="F9" sqref="F9"/>
    </sheetView>
  </sheetViews>
  <sheetFormatPr defaultColWidth="9.140625" defaultRowHeight="15"/>
  <cols>
    <col min="1" max="1" width="0" style="576" hidden="1" customWidth="1"/>
    <col min="2" max="2" width="0" style="577" hidden="1" customWidth="1"/>
    <col min="3" max="3" width="6.28515625" style="25" customWidth="1"/>
    <col min="4" max="4" width="31.85546875" style="25" customWidth="1"/>
    <col min="5" max="5" width="19" style="25" customWidth="1"/>
    <col min="6" max="12" width="22.7109375" style="25" customWidth="1"/>
    <col min="13" max="16384" width="9.140625" style="25"/>
  </cols>
  <sheetData>
    <row r="1" spans="1:13" hidden="1">
      <c r="C1" s="1413"/>
      <c r="D1" s="1413"/>
      <c r="E1" s="1413"/>
      <c r="F1" s="1413"/>
      <c r="G1" s="1413"/>
      <c r="H1" s="1413"/>
      <c r="I1" s="1413"/>
      <c r="J1" s="1413"/>
      <c r="K1" s="1413"/>
      <c r="L1" s="1413"/>
    </row>
    <row r="2" spans="1:13" ht="30.75" customHeight="1">
      <c r="C2" s="1456" t="s">
        <v>1369</v>
      </c>
      <c r="D2" s="1456"/>
      <c r="E2" s="1456"/>
      <c r="F2" s="1456"/>
      <c r="G2" s="1456"/>
      <c r="H2" s="1456"/>
      <c r="I2" s="1456"/>
      <c r="J2" s="1456"/>
      <c r="K2" s="1456"/>
      <c r="L2" s="1456"/>
    </row>
    <row r="3" spans="1:13" hidden="1">
      <c r="C3" s="1413"/>
      <c r="D3" s="1413"/>
      <c r="E3" s="1413"/>
      <c r="F3" s="1413"/>
      <c r="G3" s="1413"/>
      <c r="H3" s="1413"/>
      <c r="I3" s="1413"/>
      <c r="J3" s="1413"/>
      <c r="K3" s="1413"/>
      <c r="L3" s="1413"/>
    </row>
    <row r="4" spans="1:13" ht="11.25" customHeight="1">
      <c r="C4" s="35"/>
      <c r="D4" s="35"/>
      <c r="E4" s="35"/>
      <c r="F4" s="35"/>
      <c r="G4" s="35"/>
      <c r="H4" s="35"/>
      <c r="I4" s="35"/>
      <c r="J4" s="35"/>
      <c r="K4" s="35"/>
      <c r="L4" s="35"/>
    </row>
    <row r="5" spans="1:13">
      <c r="C5" s="1494" t="s">
        <v>840</v>
      </c>
      <c r="D5" s="1494"/>
      <c r="E5" s="1494" t="s">
        <v>2042</v>
      </c>
      <c r="F5" s="1494"/>
      <c r="G5" s="35"/>
      <c r="H5" s="35"/>
    </row>
    <row r="6" spans="1:13">
      <c r="C6" s="1443"/>
      <c r="D6" s="1443"/>
      <c r="E6" s="1442"/>
      <c r="F6" s="1443"/>
    </row>
    <row r="7" spans="1:13" ht="15.75" thickBot="1">
      <c r="D7" s="35"/>
    </row>
    <row r="8" spans="1:13" s="27" customFormat="1" ht="16.5" hidden="1" thickBot="1">
      <c r="A8" s="589"/>
      <c r="B8" s="590"/>
      <c r="D8" s="445"/>
      <c r="H8" s="557" t="s">
        <v>1453</v>
      </c>
      <c r="I8" s="488" t="s">
        <v>1454</v>
      </c>
      <c r="J8" s="557" t="s">
        <v>1455</v>
      </c>
      <c r="K8" s="488" t="s">
        <v>1456</v>
      </c>
      <c r="L8" s="557" t="s">
        <v>1457</v>
      </c>
    </row>
    <row r="9" spans="1:13" ht="15.75" thickBot="1">
      <c r="A9" s="589"/>
      <c r="B9" s="590"/>
      <c r="L9" s="154" t="s">
        <v>628</v>
      </c>
    </row>
    <row r="10" spans="1:13" s="490" customFormat="1" ht="63" customHeight="1">
      <c r="A10" s="591"/>
      <c r="B10" s="592"/>
      <c r="C10" s="124" t="s">
        <v>1969</v>
      </c>
      <c r="D10" s="124" t="s">
        <v>1970</v>
      </c>
      <c r="E10" s="124" t="s">
        <v>1234</v>
      </c>
      <c r="F10" s="124" t="s">
        <v>1233</v>
      </c>
      <c r="G10" s="124" t="s">
        <v>2322</v>
      </c>
      <c r="H10" s="124" t="s">
        <v>1449</v>
      </c>
      <c r="I10" s="124" t="s">
        <v>1776</v>
      </c>
      <c r="J10" s="124" t="s">
        <v>1298</v>
      </c>
      <c r="K10" s="124" t="s">
        <v>2201</v>
      </c>
      <c r="L10" s="152" t="s">
        <v>1900</v>
      </c>
    </row>
    <row r="11" spans="1:13" ht="15.75">
      <c r="A11" s="591"/>
      <c r="B11" s="592"/>
      <c r="C11" s="558">
        <v>1</v>
      </c>
      <c r="D11" s="535">
        <v>2</v>
      </c>
      <c r="E11" s="536">
        <v>3</v>
      </c>
      <c r="F11" s="535">
        <v>4</v>
      </c>
      <c r="G11" s="536">
        <v>5</v>
      </c>
      <c r="H11" s="535">
        <v>6</v>
      </c>
      <c r="I11" s="536">
        <v>7</v>
      </c>
      <c r="J11" s="535">
        <v>8</v>
      </c>
      <c r="K11" s="536">
        <v>9</v>
      </c>
      <c r="L11" s="535">
        <v>10</v>
      </c>
    </row>
    <row r="12" spans="1:13" ht="15.75" hidden="1">
      <c r="A12" s="591"/>
      <c r="B12" s="592"/>
      <c r="C12" s="559"/>
      <c r="D12" s="497"/>
      <c r="E12" s="560"/>
      <c r="F12" s="497"/>
      <c r="G12" s="560"/>
      <c r="H12" s="497"/>
      <c r="I12" s="560"/>
      <c r="J12" s="497"/>
      <c r="K12" s="561"/>
      <c r="L12" s="497"/>
    </row>
    <row r="13" spans="1:13" ht="15.75">
      <c r="A13" s="591"/>
      <c r="B13" s="592"/>
      <c r="C13" s="562">
        <v>1</v>
      </c>
      <c r="D13" s="563" t="s">
        <v>1252</v>
      </c>
      <c r="E13" s="373"/>
      <c r="F13" s="371"/>
      <c r="G13" s="288"/>
      <c r="H13" s="288"/>
      <c r="I13" s="288"/>
      <c r="J13" s="288"/>
      <c r="K13" s="288"/>
      <c r="L13" s="372"/>
      <c r="M13" s="483"/>
    </row>
    <row r="14" spans="1:13" ht="15.75">
      <c r="A14" s="591"/>
      <c r="B14" s="592" t="s">
        <v>1460</v>
      </c>
      <c r="C14" s="404"/>
      <c r="D14" s="410" t="s">
        <v>1299</v>
      </c>
      <c r="E14" s="233" t="s">
        <v>1300</v>
      </c>
      <c r="F14" s="374"/>
      <c r="G14" s="374"/>
      <c r="H14" s="273"/>
      <c r="I14" s="273"/>
      <c r="J14" s="269">
        <f>IF(I14&gt;0,I14,0)</f>
        <v>0</v>
      </c>
      <c r="K14" s="564">
        <v>0.09</v>
      </c>
      <c r="L14" s="269">
        <f>J14*K14</f>
        <v>0</v>
      </c>
      <c r="M14" s="483"/>
    </row>
    <row r="15" spans="1:13" ht="15.75">
      <c r="A15" s="591"/>
      <c r="B15" s="592" t="s">
        <v>1534</v>
      </c>
      <c r="C15" s="404"/>
      <c r="D15" s="410"/>
      <c r="E15" s="233" t="s">
        <v>1301</v>
      </c>
      <c r="F15" s="228"/>
      <c r="G15" s="228"/>
      <c r="H15" s="162"/>
      <c r="I15" s="162"/>
      <c r="J15" s="266">
        <f>IF(I15&gt;0,I15,0)</f>
        <v>0</v>
      </c>
      <c r="K15" s="565">
        <v>0.5</v>
      </c>
      <c r="L15" s="266">
        <f>J15*K15</f>
        <v>0</v>
      </c>
      <c r="M15" s="483"/>
    </row>
    <row r="16" spans="1:13" ht="15.75">
      <c r="A16" s="591"/>
      <c r="B16" s="592" t="s">
        <v>2019</v>
      </c>
      <c r="C16" s="404"/>
      <c r="D16" s="410"/>
      <c r="E16" s="233" t="s">
        <v>1302</v>
      </c>
      <c r="F16" s="228"/>
      <c r="G16" s="228"/>
      <c r="H16" s="162"/>
      <c r="I16" s="162"/>
      <c r="J16" s="266">
        <f>IF(I16&gt;0,I16,0)</f>
        <v>0</v>
      </c>
      <c r="K16" s="565">
        <v>0.75</v>
      </c>
      <c r="L16" s="266">
        <f>J16*K16</f>
        <v>0</v>
      </c>
      <c r="M16" s="483"/>
    </row>
    <row r="17" spans="1:13" ht="15.75">
      <c r="A17" s="591"/>
      <c r="B17" s="592" t="s">
        <v>1339</v>
      </c>
      <c r="C17" s="404"/>
      <c r="D17" s="410"/>
      <c r="E17" s="233" t="s">
        <v>1303</v>
      </c>
      <c r="F17" s="370"/>
      <c r="G17" s="370"/>
      <c r="H17" s="279"/>
      <c r="I17" s="279"/>
      <c r="J17" s="268">
        <f>IF(I17&gt;0,I17,0)</f>
        <v>0</v>
      </c>
      <c r="K17" s="566">
        <v>1</v>
      </c>
      <c r="L17" s="268">
        <f>J17*K17</f>
        <v>0</v>
      </c>
      <c r="M17" s="483"/>
    </row>
    <row r="18" spans="1:13" ht="15.75">
      <c r="A18" s="591"/>
      <c r="B18" s="592"/>
      <c r="C18" s="404"/>
      <c r="D18" s="410"/>
      <c r="E18" s="373"/>
      <c r="F18" s="1076"/>
      <c r="G18" s="1075"/>
      <c r="H18" s="288"/>
      <c r="I18" s="288"/>
      <c r="J18" s="288"/>
      <c r="K18" s="288"/>
      <c r="L18" s="372"/>
      <c r="M18" s="483"/>
    </row>
    <row r="19" spans="1:13" ht="15.75">
      <c r="A19" s="591"/>
      <c r="B19" s="592" t="s">
        <v>779</v>
      </c>
      <c r="C19" s="404"/>
      <c r="D19" s="410" t="s">
        <v>1884</v>
      </c>
      <c r="E19" s="233"/>
      <c r="F19" s="360"/>
      <c r="G19" s="360"/>
      <c r="H19" s="478">
        <f>SUM(H14:H18)</f>
        <v>0</v>
      </c>
      <c r="I19" s="478">
        <f>SUM(I14:I18)</f>
        <v>0</v>
      </c>
      <c r="J19" s="478">
        <f>SUM(J14:J18)</f>
        <v>0</v>
      </c>
      <c r="K19" s="360"/>
      <c r="L19" s="478">
        <f>SUM(L14:L18)</f>
        <v>0</v>
      </c>
      <c r="M19" s="483"/>
    </row>
    <row r="20" spans="1:13" ht="15.75">
      <c r="A20" s="591"/>
      <c r="B20" s="592"/>
      <c r="C20" s="248"/>
      <c r="D20" s="410"/>
      <c r="E20" s="373"/>
      <c r="F20" s="371"/>
      <c r="G20" s="288"/>
      <c r="H20" s="288"/>
      <c r="I20" s="288"/>
      <c r="J20" s="288"/>
      <c r="K20" s="288"/>
      <c r="L20" s="372"/>
      <c r="M20" s="483"/>
    </row>
    <row r="21" spans="1:13" ht="15.75">
      <c r="A21" s="591"/>
      <c r="B21" s="592" t="s">
        <v>2215</v>
      </c>
      <c r="C21" s="247">
        <v>2</v>
      </c>
      <c r="D21" s="563" t="s">
        <v>1448</v>
      </c>
      <c r="E21" s="233" t="s">
        <v>1300</v>
      </c>
      <c r="F21" s="374"/>
      <c r="G21" s="374"/>
      <c r="H21" s="273"/>
      <c r="I21" s="273"/>
      <c r="J21" s="269">
        <f>IF(I21&gt;0,I21,0)</f>
        <v>0</v>
      </c>
      <c r="K21" s="564">
        <v>0.09</v>
      </c>
      <c r="L21" s="269">
        <f>J21*K21</f>
        <v>0</v>
      </c>
      <c r="M21" s="483"/>
    </row>
    <row r="22" spans="1:13" ht="15.75">
      <c r="A22" s="591"/>
      <c r="B22" s="592" t="s">
        <v>1946</v>
      </c>
      <c r="C22" s="404"/>
      <c r="D22" s="410"/>
      <c r="E22" s="233" t="s">
        <v>1301</v>
      </c>
      <c r="F22" s="228"/>
      <c r="G22" s="228"/>
      <c r="H22" s="162"/>
      <c r="I22" s="162"/>
      <c r="J22" s="266">
        <f>IF(I22&gt;0,I22,0)</f>
        <v>0</v>
      </c>
      <c r="K22" s="565">
        <v>0.5</v>
      </c>
      <c r="L22" s="266">
        <f>J22*K22</f>
        <v>0</v>
      </c>
      <c r="M22" s="483"/>
    </row>
    <row r="23" spans="1:13" ht="15.75">
      <c r="A23" s="591"/>
      <c r="B23" s="592" t="s">
        <v>2004</v>
      </c>
      <c r="C23" s="404"/>
      <c r="D23" s="410"/>
      <c r="E23" s="233" t="s">
        <v>1302</v>
      </c>
      <c r="F23" s="228"/>
      <c r="G23" s="228"/>
      <c r="H23" s="162"/>
      <c r="I23" s="162"/>
      <c r="J23" s="266">
        <f>IF(I23&gt;0,I23,0)</f>
        <v>0</v>
      </c>
      <c r="K23" s="565">
        <v>0.75</v>
      </c>
      <c r="L23" s="266">
        <f>J23*K23</f>
        <v>0</v>
      </c>
      <c r="M23" s="483"/>
    </row>
    <row r="24" spans="1:13" ht="15.75">
      <c r="A24" s="591"/>
      <c r="B24" s="592" t="s">
        <v>2372</v>
      </c>
      <c r="C24" s="404"/>
      <c r="D24" s="410"/>
      <c r="E24" s="233" t="s">
        <v>1303</v>
      </c>
      <c r="F24" s="370"/>
      <c r="G24" s="370"/>
      <c r="H24" s="279"/>
      <c r="I24" s="279"/>
      <c r="J24" s="268">
        <f>IF(I24&gt;0,I24,0)</f>
        <v>0</v>
      </c>
      <c r="K24" s="566">
        <v>1</v>
      </c>
      <c r="L24" s="268">
        <f>J24*K24</f>
        <v>0</v>
      </c>
      <c r="M24" s="483"/>
    </row>
    <row r="25" spans="1:13" ht="15.75">
      <c r="A25" s="591"/>
      <c r="B25" s="592"/>
      <c r="C25" s="404"/>
      <c r="D25" s="410"/>
      <c r="E25" s="373"/>
      <c r="F25" s="1076"/>
      <c r="G25" s="1075"/>
      <c r="H25" s="288"/>
      <c r="I25" s="288"/>
      <c r="J25" s="288"/>
      <c r="K25" s="288"/>
      <c r="L25" s="372"/>
      <c r="M25" s="483"/>
    </row>
    <row r="26" spans="1:13" ht="15.75">
      <c r="A26" s="591"/>
      <c r="B26" s="592" t="s">
        <v>1007</v>
      </c>
      <c r="C26" s="404"/>
      <c r="D26" s="410" t="s">
        <v>1884</v>
      </c>
      <c r="E26" s="233"/>
      <c r="F26" s="360"/>
      <c r="G26" s="360"/>
      <c r="H26" s="478">
        <f>SUM(H21:H25)</f>
        <v>0</v>
      </c>
      <c r="I26" s="478">
        <f>SUM(I21:I25)</f>
        <v>0</v>
      </c>
      <c r="J26" s="478">
        <f>SUM(J21:J25)</f>
        <v>0</v>
      </c>
      <c r="K26" s="360"/>
      <c r="L26" s="478">
        <f>SUM(L21:L25)</f>
        <v>0</v>
      </c>
      <c r="M26" s="483"/>
    </row>
    <row r="27" spans="1:13" ht="15.75">
      <c r="A27" s="591"/>
      <c r="B27" s="592"/>
      <c r="C27" s="248"/>
      <c r="D27" s="410"/>
      <c r="E27" s="373"/>
      <c r="F27" s="371"/>
      <c r="G27" s="288"/>
      <c r="H27" s="288"/>
      <c r="I27" s="288"/>
      <c r="J27" s="288"/>
      <c r="K27" s="288"/>
      <c r="L27" s="372"/>
      <c r="M27" s="483"/>
    </row>
    <row r="28" spans="1:13" ht="15.75">
      <c r="A28" s="591"/>
      <c r="B28" s="592" t="s">
        <v>1859</v>
      </c>
      <c r="C28" s="247">
        <v>3</v>
      </c>
      <c r="D28" s="563" t="s">
        <v>1316</v>
      </c>
      <c r="E28" s="233" t="s">
        <v>1300</v>
      </c>
      <c r="F28" s="374"/>
      <c r="G28" s="374"/>
      <c r="H28" s="273"/>
      <c r="I28" s="273"/>
      <c r="J28" s="269">
        <f>IF(I28&gt;0,I28,0)</f>
        <v>0</v>
      </c>
      <c r="K28" s="564">
        <v>0.09</v>
      </c>
      <c r="L28" s="269">
        <f>J28*K28</f>
        <v>0</v>
      </c>
      <c r="M28" s="483"/>
    </row>
    <row r="29" spans="1:13" ht="15.75">
      <c r="A29" s="591"/>
      <c r="B29" s="592" t="s">
        <v>1860</v>
      </c>
      <c r="C29" s="404"/>
      <c r="D29" s="410"/>
      <c r="E29" s="233" t="s">
        <v>1301</v>
      </c>
      <c r="F29" s="228"/>
      <c r="G29" s="228"/>
      <c r="H29" s="162"/>
      <c r="I29" s="162"/>
      <c r="J29" s="266">
        <f>IF(I29&gt;0,I29,0)</f>
        <v>0</v>
      </c>
      <c r="K29" s="565">
        <v>0.5</v>
      </c>
      <c r="L29" s="266">
        <f>J29*K29</f>
        <v>0</v>
      </c>
      <c r="M29" s="483"/>
    </row>
    <row r="30" spans="1:13" ht="15.75">
      <c r="A30" s="591"/>
      <c r="B30" s="592" t="s">
        <v>2132</v>
      </c>
      <c r="C30" s="404"/>
      <c r="D30" s="410"/>
      <c r="E30" s="233" t="s">
        <v>1302</v>
      </c>
      <c r="F30" s="228"/>
      <c r="G30" s="228"/>
      <c r="H30" s="162"/>
      <c r="I30" s="162"/>
      <c r="J30" s="266">
        <f>IF(I30&gt;0,I30,0)</f>
        <v>0</v>
      </c>
      <c r="K30" s="565">
        <v>0.75</v>
      </c>
      <c r="L30" s="266">
        <f>J30*K30</f>
        <v>0</v>
      </c>
      <c r="M30" s="483"/>
    </row>
    <row r="31" spans="1:13" ht="15.75">
      <c r="A31" s="591"/>
      <c r="B31" s="592" t="s">
        <v>1484</v>
      </c>
      <c r="C31" s="404"/>
      <c r="D31" s="410"/>
      <c r="E31" s="233" t="s">
        <v>1303</v>
      </c>
      <c r="F31" s="370"/>
      <c r="G31" s="370"/>
      <c r="H31" s="279"/>
      <c r="I31" s="279"/>
      <c r="J31" s="268">
        <f>IF(I31&gt;0,I31,0)</f>
        <v>0</v>
      </c>
      <c r="K31" s="566">
        <v>1</v>
      </c>
      <c r="L31" s="268">
        <f>J31*K31</f>
        <v>0</v>
      </c>
      <c r="M31" s="483"/>
    </row>
    <row r="32" spans="1:13" ht="15.75">
      <c r="A32" s="591"/>
      <c r="B32" s="592"/>
      <c r="C32" s="404"/>
      <c r="D32" s="410"/>
      <c r="E32" s="373"/>
      <c r="F32" s="1076"/>
      <c r="G32" s="1075"/>
      <c r="H32" s="288"/>
      <c r="I32" s="288"/>
      <c r="J32" s="288"/>
      <c r="K32" s="288"/>
      <c r="L32" s="372"/>
      <c r="M32" s="483"/>
    </row>
    <row r="33" spans="1:13" ht="15.75">
      <c r="A33" s="591"/>
      <c r="B33" s="592" t="s">
        <v>1006</v>
      </c>
      <c r="C33" s="404"/>
      <c r="D33" s="410" t="s">
        <v>1884</v>
      </c>
      <c r="E33" s="233"/>
      <c r="F33" s="360"/>
      <c r="G33" s="360"/>
      <c r="H33" s="478">
        <f>SUM(H28:H32)</f>
        <v>0</v>
      </c>
      <c r="I33" s="478">
        <f>SUM(I28:I32)</f>
        <v>0</v>
      </c>
      <c r="J33" s="478">
        <f>SUM(J28:J32)</f>
        <v>0</v>
      </c>
      <c r="K33" s="360"/>
      <c r="L33" s="478">
        <f>SUM(L28:L32)</f>
        <v>0</v>
      </c>
      <c r="M33" s="483"/>
    </row>
    <row r="34" spans="1:13" ht="15.75">
      <c r="A34" s="591"/>
      <c r="B34" s="592"/>
      <c r="C34" s="248"/>
      <c r="D34" s="410"/>
      <c r="E34" s="373"/>
      <c r="F34" s="371"/>
      <c r="G34" s="288"/>
      <c r="H34" s="288"/>
      <c r="I34" s="288"/>
      <c r="J34" s="288"/>
      <c r="K34" s="288"/>
      <c r="L34" s="372"/>
      <c r="M34" s="483"/>
    </row>
    <row r="35" spans="1:13" ht="15.75">
      <c r="A35" s="591"/>
      <c r="B35" s="592" t="s">
        <v>1255</v>
      </c>
      <c r="C35" s="248"/>
      <c r="D35" s="567" t="s">
        <v>1999</v>
      </c>
      <c r="E35" s="233"/>
      <c r="F35" s="361"/>
      <c r="G35" s="361"/>
      <c r="H35" s="486">
        <f>SUM(H33,H26,H19)</f>
        <v>0</v>
      </c>
      <c r="I35" s="486">
        <f>SUM(I33,I26,I19)</f>
        <v>0</v>
      </c>
      <c r="J35" s="486">
        <f>SUM(J33,J26,J19)</f>
        <v>0</v>
      </c>
      <c r="K35" s="375"/>
      <c r="L35" s="486">
        <f>SUM(L33,L26,L19)</f>
        <v>0</v>
      </c>
      <c r="M35" s="483"/>
    </row>
    <row r="36" spans="1:13" ht="15.75">
      <c r="A36" s="591" t="s">
        <v>1582</v>
      </c>
      <c r="B36" s="592" t="s">
        <v>1255</v>
      </c>
      <c r="C36" s="233"/>
      <c r="D36" s="568" t="s">
        <v>780</v>
      </c>
      <c r="E36" s="233"/>
      <c r="F36" s="259"/>
      <c r="G36" s="259"/>
      <c r="H36" s="259"/>
      <c r="I36" s="259"/>
      <c r="J36" s="259"/>
      <c r="K36" s="259"/>
      <c r="L36" s="345">
        <f>L35*12.5</f>
        <v>0</v>
      </c>
      <c r="M36" s="483"/>
    </row>
    <row r="37" spans="1:13">
      <c r="A37" s="591" t="s">
        <v>1932</v>
      </c>
      <c r="B37" s="592" t="s">
        <v>1932</v>
      </c>
    </row>
    <row r="38" spans="1:13">
      <c r="A38" s="591"/>
      <c r="B38" s="592"/>
    </row>
    <row r="39" spans="1:13">
      <c r="A39" s="591"/>
      <c r="B39" s="592"/>
    </row>
    <row r="40" spans="1:13">
      <c r="A40" s="591"/>
      <c r="B40" s="592"/>
    </row>
    <row r="41" spans="1:13">
      <c r="A41" s="591"/>
      <c r="B41" s="592"/>
    </row>
    <row r="42" spans="1:13">
      <c r="A42" s="591"/>
      <c r="B42" s="592"/>
    </row>
    <row r="43" spans="1:13">
      <c r="A43" s="591"/>
      <c r="B43" s="592"/>
    </row>
    <row r="44" spans="1:13">
      <c r="A44" s="591"/>
      <c r="B44" s="592"/>
    </row>
    <row r="45" spans="1:13">
      <c r="A45" s="591"/>
      <c r="B45" s="592"/>
    </row>
    <row r="46" spans="1:13">
      <c r="A46" s="591"/>
      <c r="B46" s="592"/>
    </row>
    <row r="47" spans="1:13">
      <c r="A47" s="591"/>
      <c r="B47" s="592"/>
    </row>
    <row r="48" spans="1:13">
      <c r="A48" s="591"/>
      <c r="B48" s="592"/>
    </row>
    <row r="49" spans="1:2">
      <c r="A49" s="591"/>
      <c r="B49" s="592"/>
    </row>
    <row r="50" spans="1:2">
      <c r="A50" s="591"/>
      <c r="B50" s="592"/>
    </row>
    <row r="51" spans="1:2">
      <c r="A51" s="591"/>
      <c r="B51" s="592"/>
    </row>
    <row r="52" spans="1:2">
      <c r="A52" s="591"/>
      <c r="B52" s="592"/>
    </row>
    <row r="53" spans="1:2">
      <c r="A53" s="591"/>
      <c r="B53" s="592"/>
    </row>
    <row r="54" spans="1:2">
      <c r="A54" s="591"/>
      <c r="B54" s="592"/>
    </row>
    <row r="55" spans="1:2">
      <c r="A55" s="591"/>
      <c r="B55" s="592"/>
    </row>
    <row r="56" spans="1:2">
      <c r="A56" s="591"/>
      <c r="B56" s="592"/>
    </row>
    <row r="57" spans="1:2">
      <c r="A57" s="591"/>
      <c r="B57" s="592"/>
    </row>
    <row r="58" spans="1:2">
      <c r="A58" s="591"/>
      <c r="B58" s="592"/>
    </row>
    <row r="59" spans="1:2">
      <c r="A59" s="591"/>
      <c r="B59" s="592"/>
    </row>
    <row r="60" spans="1:2">
      <c r="A60" s="591"/>
      <c r="B60" s="592"/>
    </row>
    <row r="61" spans="1:2">
      <c r="A61" s="591"/>
      <c r="B61" s="592"/>
    </row>
    <row r="62" spans="1:2">
      <c r="A62" s="591"/>
      <c r="B62" s="592"/>
    </row>
    <row r="63" spans="1:2">
      <c r="A63" s="591"/>
      <c r="B63" s="592"/>
    </row>
    <row r="64" spans="1:2">
      <c r="A64" s="591"/>
      <c r="B64" s="592"/>
    </row>
    <row r="65" spans="1:2">
      <c r="A65" s="591"/>
      <c r="B65" s="592"/>
    </row>
    <row r="66" spans="1:2">
      <c r="A66" s="591"/>
      <c r="B66" s="592"/>
    </row>
    <row r="67" spans="1:2">
      <c r="A67" s="591"/>
      <c r="B67" s="592"/>
    </row>
    <row r="68" spans="1:2">
      <c r="A68" s="591"/>
      <c r="B68" s="592"/>
    </row>
    <row r="69" spans="1:2">
      <c r="A69" s="591"/>
      <c r="B69" s="592"/>
    </row>
    <row r="70" spans="1:2">
      <c r="A70" s="591"/>
      <c r="B70" s="592"/>
    </row>
    <row r="71" spans="1:2">
      <c r="A71" s="591"/>
      <c r="B71" s="592"/>
    </row>
    <row r="72" spans="1:2">
      <c r="A72" s="591"/>
      <c r="B72" s="592"/>
    </row>
    <row r="73" spans="1:2">
      <c r="A73" s="591"/>
      <c r="B73" s="592"/>
    </row>
    <row r="74" spans="1:2">
      <c r="A74" s="591"/>
      <c r="B74" s="592"/>
    </row>
    <row r="75" spans="1:2">
      <c r="A75" s="591"/>
      <c r="B75" s="592"/>
    </row>
    <row r="76" spans="1:2">
      <c r="A76" s="591"/>
      <c r="B76" s="592"/>
    </row>
    <row r="77" spans="1:2">
      <c r="A77" s="591"/>
      <c r="B77" s="592"/>
    </row>
    <row r="78" spans="1:2">
      <c r="A78" s="591"/>
      <c r="B78" s="592"/>
    </row>
    <row r="79" spans="1:2">
      <c r="A79" s="591"/>
      <c r="B79" s="592"/>
    </row>
    <row r="80" spans="1:2">
      <c r="A80" s="591"/>
      <c r="B80" s="592"/>
    </row>
    <row r="81" spans="1:2">
      <c r="A81" s="591"/>
      <c r="B81" s="592"/>
    </row>
    <row r="82" spans="1:2">
      <c r="A82" s="591"/>
      <c r="B82" s="592"/>
    </row>
    <row r="83" spans="1:2">
      <c r="A83" s="591"/>
      <c r="B83" s="592"/>
    </row>
    <row r="84" spans="1:2">
      <c r="A84" s="591"/>
      <c r="B84" s="592"/>
    </row>
    <row r="85" spans="1:2">
      <c r="A85" s="589"/>
      <c r="B85" s="590"/>
    </row>
    <row r="86" spans="1:2">
      <c r="A86" s="589"/>
      <c r="B86" s="590"/>
    </row>
    <row r="87" spans="1:2">
      <c r="A87" s="589"/>
      <c r="B87" s="590"/>
    </row>
    <row r="88" spans="1:2">
      <c r="A88" s="589"/>
      <c r="B88" s="590"/>
    </row>
    <row r="89" spans="1:2">
      <c r="A89" s="589"/>
      <c r="B89" s="590"/>
    </row>
    <row r="90" spans="1:2">
      <c r="A90" s="589"/>
      <c r="B90" s="590"/>
    </row>
    <row r="91" spans="1:2">
      <c r="A91" s="589"/>
      <c r="B91" s="590"/>
    </row>
    <row r="92" spans="1:2">
      <c r="A92" s="589"/>
      <c r="B92" s="590"/>
    </row>
  </sheetData>
  <sheetProtection selectLockedCells="1"/>
  <customSheetViews>
    <customSheetView guid="{C656755E-087F-4322-9153-0D74508702C2}" scale="85" showGridLines="0" hiddenRows="1" showRuler="0">
      <pane xSplit="5" ySplit="11" topLeftCell="F21" activePane="bottomRight" state="frozen"/>
      <selection pane="bottomRight" activeCell="G40" sqref="G40"/>
      <pageMargins left="0.7" right="0.7" top="0.75" bottom="0.75" header="0.3" footer="0.3"/>
      <headerFooter alignWithMargins="0"/>
    </customSheetView>
    <customSheetView guid="{B2DADC57-CD23-4A22-854B-9949F43EE2AF}" showGridLines="0" hiddenRows="1">
      <selection activeCell="A13" sqref="A13"/>
      <pageMargins left="0.7" right="0.7" top="0.75" bottom="0.75" header="0.3" footer="0.3"/>
    </customSheetView>
    <customSheetView guid="{290FAA79-53B0-4271-A47B-4355DB22127F}" showGridLines="0" hiddenRows="1" hiddenColumns="1" topLeftCell="B1">
      <selection activeCell="C20" sqref="C20"/>
      <pageMargins left="0.7" right="0.7" top="0.75" bottom="0.75" header="0.3" footer="0.3"/>
    </customSheetView>
    <customSheetView guid="{0D0E74A5-5ACB-4F4A-B69C-A4134FF0F81A}" showGridLines="0" hiddenRows="1" showRuler="0">
      <selection sqref="A1:A65536"/>
      <pageMargins left="0.7" right="0.7" top="0.75" bottom="0.75" header="0.3" footer="0.3"/>
      <headerFooter alignWithMargins="0"/>
    </customSheetView>
    <customSheetView guid="{6539077E-CD1A-4B18-9135-B39C256405B4}" showGridLines="0" hiddenRows="1" showRuler="0">
      <selection activeCell="A13" sqref="A13"/>
      <pageMargins left="0.7" right="0.7" top="0.75" bottom="0.75" header="0.3" footer="0.3"/>
      <headerFooter alignWithMargins="0"/>
    </customSheetView>
    <customSheetView guid="{D2ECFDE0-F0A4-46CF-A9B7-1E0B9B5132A4}" scale="85" showGridLines="0" hiddenRows="1" hiddenColumns="1" showRuler="0" topLeftCell="C1">
      <pane xSplit="3" ySplit="11" topLeftCell="F13" activePane="bottomRight" state="frozen"/>
      <selection pane="bottomRight" activeCell="H23" sqref="H23"/>
      <pageMargins left="0.7" right="0.7" top="0.75" bottom="0.75" header="0.3" footer="0.3"/>
      <headerFooter alignWithMargins="0"/>
    </customSheetView>
    <customSheetView guid="{A5742EAC-0783-4409-AFA4-17D078B1E637}" scale="85" showGridLines="0" hiddenRows="1">
      <pane xSplit="5" ySplit="11" topLeftCell="F21" activePane="bottomRight" state="frozen"/>
      <selection pane="bottomRight" activeCell="G40" sqref="G40"/>
      <pageMargins left="0.7" right="0.7" top="0.75" bottom="0.75" header="0.3" footer="0.3"/>
    </customSheetView>
  </customSheetViews>
  <mergeCells count="7">
    <mergeCell ref="E6:F6"/>
    <mergeCell ref="C6:D6"/>
    <mergeCell ref="C1:L1"/>
    <mergeCell ref="C2:L2"/>
    <mergeCell ref="C3:L3"/>
    <mergeCell ref="C5:D5"/>
    <mergeCell ref="E5:F5"/>
  </mergeCells>
  <phoneticPr fontId="0" type="noConversion"/>
  <dataValidations count="30">
    <dataValidation type="list" allowBlank="1" showInputMessage="1" showErrorMessage="1" sqref="B21">
      <formula1>$B$21</formula1>
    </dataValidation>
    <dataValidation type="list" allowBlank="1" showInputMessage="1" showErrorMessage="1" sqref="B28">
      <formula1>$B$28</formula1>
    </dataValidation>
    <dataValidation type="list" allowBlank="1" showDropDown="1" showInputMessage="1" showErrorMessage="1" sqref="F31">
      <formula1>CPC</formula1>
    </dataValidation>
    <dataValidation type="decimal" allowBlank="1" showInputMessage="1" showErrorMessage="1" errorTitle="Error !!" error="The reported value is either a text or Negative or Zero or Greater than 13 digits (9999999999999.99)._x000a_ _x000a_Please report correct value." sqref="H21:H24 H28:H31">
      <formula1>0</formula1>
      <formula2>9999999999999.99</formula2>
    </dataValidation>
    <dataValidation type="decimal" allowBlank="1" showInputMessage="1" showErrorMessage="1" errorTitle="Error !!" error="The reported value is either a text or Negative or Greater than 13 digits (9999999999999.99)._x000a_ _x000a_Please report correct value." sqref="I21:I24 I28:I31">
      <formula1>0</formula1>
      <formula2>9999999999999.99</formula2>
    </dataValidation>
    <dataValidation type="list" allowBlank="1" showInputMessage="1" showErrorMessage="1" sqref="B17">
      <formula1>$B$17</formula1>
    </dataValidation>
    <dataValidation type="list" allowBlank="1" showInputMessage="1" showErrorMessage="1" sqref="B16">
      <formula1>$B$16</formula1>
    </dataValidation>
    <dataValidation type="list" allowBlank="1" showInputMessage="1" showErrorMessage="1" sqref="B15">
      <formula1>$B$15</formula1>
    </dataValidation>
    <dataValidation type="list" allowBlank="1" showInputMessage="1" showErrorMessage="1" sqref="B14">
      <formula1>$B$14</formula1>
    </dataValidation>
    <dataValidation type="decimal" allowBlank="1" showInputMessage="1" showErrorMessage="1" errorTitle="Error !!" error="The reported value is either a text or Negative or Zero or Greater than 13 digits (9999999999999.99)._x000a__x000a_Please report correct value." sqref="H14:H17">
      <formula1>0</formula1>
      <formula2>9999999999999.99</formula2>
    </dataValidation>
    <dataValidation type="decimal" allowBlank="1" showInputMessage="1" showErrorMessage="1" errorTitle="Error !!" error="The reported value is either a text or Negative or Greater than 13 digits (9999999999999.99)._x000a__x000a_Please report correct value." sqref="I14:I17">
      <formula1>0</formula1>
      <formula2>9999999999999.99</formula2>
    </dataValidation>
    <dataValidation type="list" allowBlank="1" showInputMessage="1" showErrorMessage="1" sqref="B22">
      <formula1>$B$22</formula1>
    </dataValidation>
    <dataValidation type="list" allowBlank="1" showInputMessage="1" showErrorMessage="1" sqref="B23">
      <formula1>$B$23</formula1>
    </dataValidation>
    <dataValidation type="list" allowBlank="1" showInputMessage="1" showErrorMessage="1" sqref="B24">
      <formula1>$B$24</formula1>
    </dataValidation>
    <dataValidation type="list" allowBlank="1" showInputMessage="1" showErrorMessage="1" sqref="B29">
      <formula1>$B$29</formula1>
    </dataValidation>
    <dataValidation type="list" allowBlank="1" showInputMessage="1" showErrorMessage="1" sqref="B30">
      <formula1>$B$30</formula1>
    </dataValidation>
    <dataValidation type="list" allowBlank="1" showInputMessage="1" showErrorMessage="1" sqref="B31">
      <formula1>$B$31</formula1>
    </dataValidation>
    <dataValidation type="list" allowBlank="1" showDropDown="1" showInputMessage="1" showErrorMessage="1" sqref="F14 F15 F16 F17 F21 F22 F23 F24 F28 F29 F30">
      <formula1>CPC</formula1>
    </dataValidation>
    <dataValidation type="list" allowBlank="1" showDropDown="1" showInputMessage="1" showErrorMessage="1" sqref="G14">
      <formula1>BL</formula1>
    </dataValidation>
    <dataValidation type="list" allowBlank="1" showDropDown="1" showInputMessage="1" showErrorMessage="1" sqref="G15">
      <formula1>BL</formula1>
    </dataValidation>
    <dataValidation type="list" allowBlank="1" showDropDown="1" showInputMessage="1" showErrorMessage="1" sqref="G16">
      <formula1>BL</formula1>
    </dataValidation>
    <dataValidation type="list" allowBlank="1" showDropDown="1" showInputMessage="1" showErrorMessage="1" sqref="G17">
      <formula1>BL</formula1>
    </dataValidation>
    <dataValidation type="list" allowBlank="1" showDropDown="1" showInputMessage="1" showErrorMessage="1" sqref="G21">
      <formula1>BL</formula1>
    </dataValidation>
    <dataValidation type="list" allowBlank="1" showDropDown="1" showInputMessage="1" showErrorMessage="1" sqref="G22">
      <formula1>BL</formula1>
    </dataValidation>
    <dataValidation type="list" allowBlank="1" showDropDown="1" showInputMessage="1" showErrorMessage="1" sqref="G23">
      <formula1>BL</formula1>
    </dataValidation>
    <dataValidation type="list" allowBlank="1" showDropDown="1" showInputMessage="1" showErrorMessage="1" sqref="G24">
      <formula1>BL</formula1>
    </dataValidation>
    <dataValidation type="list" allowBlank="1" showDropDown="1" showInputMessage="1" showErrorMessage="1" sqref="G28">
      <formula1>BL</formula1>
    </dataValidation>
    <dataValidation type="list" allowBlank="1" showDropDown="1" showInputMessage="1" showErrorMessage="1" sqref="G29">
      <formula1>BL</formula1>
    </dataValidation>
    <dataValidation type="list" allowBlank="1" showDropDown="1" showInputMessage="1" showErrorMessage="1" sqref="G30">
      <formula1>BL</formula1>
    </dataValidation>
    <dataValidation type="list" allowBlank="1" showDropDown="1" showInputMessage="1" showErrorMessage="1" sqref="G31">
      <formula1>BL</formula1>
    </dataValidation>
  </dataValidations>
  <pageMargins left="0.7" right="0.7" top="0.75" bottom="0.75" header="0.3" footer="0.3"/>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19"/>
  <sheetViews>
    <sheetView showGridLines="0" defaultGridColor="0" colorId="32" zoomScale="85" zoomScaleNormal="100" workbookViewId="0">
      <pane xSplit="3" ySplit="12" topLeftCell="D13" activePane="bottomRight" state="frozen"/>
      <selection activeCell="G12" sqref="G12"/>
      <selection pane="topRight" activeCell="G12" sqref="G12"/>
      <selection pane="bottomLeft" activeCell="G12" sqref="G12"/>
      <selection pane="bottomRight" activeCell="G6" sqref="G6:H6"/>
    </sheetView>
  </sheetViews>
  <sheetFormatPr defaultColWidth="9.140625" defaultRowHeight="15"/>
  <cols>
    <col min="1" max="1" width="10" style="576" hidden="1" customWidth="1"/>
    <col min="2" max="2" width="0" style="577" hidden="1" customWidth="1"/>
    <col min="3" max="3" width="27.7109375" style="25" customWidth="1"/>
    <col min="4" max="14" width="22.7109375" style="25" customWidth="1"/>
    <col min="15" max="16384" width="9.140625" style="25"/>
  </cols>
  <sheetData>
    <row r="1" spans="1:15" ht="27.75" customHeight="1">
      <c r="C1" s="1456" t="s">
        <v>1847</v>
      </c>
      <c r="D1" s="1456"/>
      <c r="E1" s="1456"/>
      <c r="F1" s="1456"/>
      <c r="G1" s="1456"/>
      <c r="H1" s="1456"/>
      <c r="I1" s="1456"/>
      <c r="J1" s="1456"/>
      <c r="K1" s="1456"/>
      <c r="L1" s="1456"/>
      <c r="M1" s="1456"/>
      <c r="N1" s="1456"/>
    </row>
    <row r="2" spans="1:15" ht="15.75">
      <c r="C2" s="1495" t="s">
        <v>1898</v>
      </c>
      <c r="D2" s="1496"/>
      <c r="E2" s="1496"/>
      <c r="F2" s="1496"/>
      <c r="G2" s="1496"/>
      <c r="H2" s="1496"/>
      <c r="I2" s="1496"/>
      <c r="J2" s="1496"/>
      <c r="K2" s="1496"/>
      <c r="L2" s="1496"/>
      <c r="M2" s="1496"/>
      <c r="N2" s="1496"/>
    </row>
    <row r="3" spans="1:15" ht="4.5" hidden="1" customHeight="1">
      <c r="C3" s="34"/>
      <c r="D3" s="34"/>
      <c r="E3" s="34"/>
      <c r="F3" s="34"/>
      <c r="G3" s="34"/>
      <c r="H3" s="34"/>
      <c r="I3" s="34"/>
      <c r="J3" s="34"/>
      <c r="K3" s="34"/>
      <c r="L3" s="34"/>
      <c r="M3" s="569"/>
      <c r="N3" s="569"/>
    </row>
    <row r="4" spans="1:15" s="30" customFormat="1" ht="11.25" customHeight="1">
      <c r="A4" s="576"/>
      <c r="B4" s="577"/>
      <c r="C4" s="35"/>
      <c r="D4" s="35"/>
      <c r="E4" s="35"/>
      <c r="F4" s="35"/>
      <c r="G4" s="35"/>
      <c r="H4" s="35"/>
      <c r="I4" s="35"/>
      <c r="J4" s="35"/>
      <c r="K4" s="35"/>
      <c r="L4" s="35"/>
    </row>
    <row r="5" spans="1:15" ht="18.75">
      <c r="C5" s="1445" t="s">
        <v>840</v>
      </c>
      <c r="D5" s="1480"/>
      <c r="E5" s="1445" t="s">
        <v>2042</v>
      </c>
      <c r="F5" s="1480"/>
      <c r="G5" s="1489"/>
      <c r="H5" s="1490"/>
    </row>
    <row r="6" spans="1:15" ht="15.75" customHeight="1">
      <c r="C6" s="1442"/>
      <c r="D6" s="1442"/>
      <c r="E6" s="1442"/>
      <c r="F6" s="1443"/>
      <c r="G6" s="1486"/>
      <c r="H6" s="1487"/>
    </row>
    <row r="7" spans="1:15" ht="9" customHeight="1" thickBot="1">
      <c r="C7" s="35"/>
      <c r="D7" s="35"/>
      <c r="E7" s="35"/>
      <c r="L7" s="81"/>
      <c r="N7" s="570"/>
    </row>
    <row r="8" spans="1:15" s="27" customFormat="1" ht="15.75" hidden="1" thickBot="1">
      <c r="A8" s="576"/>
      <c r="B8" s="579"/>
      <c r="F8" s="27" t="s">
        <v>1933</v>
      </c>
      <c r="G8" s="27" t="s">
        <v>2284</v>
      </c>
      <c r="H8" s="27" t="s">
        <v>2285</v>
      </c>
      <c r="I8" s="27" t="s">
        <v>1701</v>
      </c>
      <c r="J8" s="27" t="s">
        <v>1702</v>
      </c>
      <c r="K8" s="27" t="s">
        <v>1327</v>
      </c>
      <c r="L8" s="27" t="s">
        <v>1275</v>
      </c>
      <c r="N8" s="27" t="s">
        <v>1582</v>
      </c>
    </row>
    <row r="9" spans="1:15" ht="12" customHeight="1" thickBot="1">
      <c r="L9" s="81"/>
      <c r="N9" s="154" t="s">
        <v>628</v>
      </c>
    </row>
    <row r="10" spans="1:15" s="41" customFormat="1" ht="30">
      <c r="A10" s="578"/>
      <c r="B10" s="579"/>
      <c r="C10" s="123"/>
      <c r="D10" s="124" t="s">
        <v>1233</v>
      </c>
      <c r="E10" s="124" t="s">
        <v>2205</v>
      </c>
      <c r="F10" s="124" t="s">
        <v>2287</v>
      </c>
      <c r="G10" s="124" t="s">
        <v>1948</v>
      </c>
      <c r="H10" s="124" t="s">
        <v>1193</v>
      </c>
      <c r="I10" s="124" t="s">
        <v>1405</v>
      </c>
      <c r="J10" s="124" t="s">
        <v>1631</v>
      </c>
      <c r="K10" s="124" t="s">
        <v>1194</v>
      </c>
      <c r="L10" s="124" t="s">
        <v>1195</v>
      </c>
      <c r="M10" s="124" t="s">
        <v>2202</v>
      </c>
      <c r="N10" s="152" t="s">
        <v>1866</v>
      </c>
    </row>
    <row r="11" spans="1:15" ht="15.75">
      <c r="C11" s="571"/>
      <c r="D11" s="571">
        <v>1</v>
      </c>
      <c r="E11" s="571">
        <v>2</v>
      </c>
      <c r="F11" s="571">
        <v>3</v>
      </c>
      <c r="G11" s="571">
        <v>4</v>
      </c>
      <c r="H11" s="571">
        <v>5</v>
      </c>
      <c r="I11" s="571">
        <v>6</v>
      </c>
      <c r="J11" s="571">
        <v>7</v>
      </c>
      <c r="K11" s="571">
        <v>8</v>
      </c>
      <c r="L11" s="571">
        <v>9</v>
      </c>
      <c r="M11" s="571">
        <v>10</v>
      </c>
      <c r="N11" s="571">
        <v>11</v>
      </c>
    </row>
    <row r="12" spans="1:15" ht="15.75" hidden="1">
      <c r="C12" s="572"/>
      <c r="D12" s="572"/>
      <c r="E12" s="572"/>
      <c r="F12" s="573"/>
      <c r="G12" s="573"/>
      <c r="H12" s="573"/>
      <c r="I12" s="573"/>
      <c r="J12" s="573"/>
      <c r="K12" s="573"/>
      <c r="L12" s="573"/>
      <c r="M12" s="573"/>
      <c r="N12" s="573"/>
    </row>
    <row r="13" spans="1:15" ht="30">
      <c r="A13" s="593"/>
      <c r="B13" s="594"/>
      <c r="C13" s="425" t="s">
        <v>1632</v>
      </c>
      <c r="D13" s="371"/>
      <c r="E13" s="288"/>
      <c r="F13" s="288"/>
      <c r="G13" s="288"/>
      <c r="H13" s="288"/>
      <c r="I13" s="288"/>
      <c r="J13" s="288"/>
      <c r="K13" s="288"/>
      <c r="L13" s="288"/>
      <c r="M13" s="288"/>
      <c r="N13" s="372"/>
    </row>
    <row r="14" spans="1:15" ht="15.75">
      <c r="A14" s="593"/>
      <c r="B14" s="595" t="s">
        <v>2142</v>
      </c>
      <c r="C14" s="353" t="s">
        <v>1633</v>
      </c>
      <c r="D14" s="380"/>
      <c r="E14" s="380"/>
      <c r="F14" s="381"/>
      <c r="G14" s="382">
        <v>1</v>
      </c>
      <c r="H14" s="269">
        <f>F14*G14</f>
        <v>0</v>
      </c>
      <c r="I14" s="383"/>
      <c r="J14" s="381"/>
      <c r="K14" s="269">
        <f>J14</f>
        <v>0</v>
      </c>
      <c r="L14" s="269">
        <f>I14-K14</f>
        <v>0</v>
      </c>
      <c r="M14" s="323"/>
      <c r="N14" s="269">
        <f>L14*M14</f>
        <v>0</v>
      </c>
      <c r="O14" s="483"/>
    </row>
    <row r="15" spans="1:15" ht="15.75">
      <c r="A15" s="593"/>
      <c r="B15" s="595" t="s">
        <v>2006</v>
      </c>
      <c r="C15" s="353" t="s">
        <v>1634</v>
      </c>
      <c r="D15" s="358"/>
      <c r="E15" s="358"/>
      <c r="F15" s="162"/>
      <c r="G15" s="343">
        <v>1</v>
      </c>
      <c r="H15" s="266">
        <f>F15*G15</f>
        <v>0</v>
      </c>
      <c r="I15" s="359"/>
      <c r="J15" s="162"/>
      <c r="K15" s="266">
        <f>J15</f>
        <v>0</v>
      </c>
      <c r="L15" s="266">
        <f>I15-K15</f>
        <v>0</v>
      </c>
      <c r="M15" s="263"/>
      <c r="N15" s="266">
        <f>L15*M15</f>
        <v>0</v>
      </c>
      <c r="O15" s="483"/>
    </row>
    <row r="16" spans="1:15" ht="15.75">
      <c r="A16" s="593"/>
      <c r="B16" s="595" t="s">
        <v>2007</v>
      </c>
      <c r="C16" s="353" t="s">
        <v>1635</v>
      </c>
      <c r="D16" s="376"/>
      <c r="E16" s="376"/>
      <c r="F16" s="377"/>
      <c r="G16" s="378">
        <v>1</v>
      </c>
      <c r="H16" s="268">
        <f>F16*G16</f>
        <v>0</v>
      </c>
      <c r="I16" s="379"/>
      <c r="J16" s="377"/>
      <c r="K16" s="268">
        <f>J16</f>
        <v>0</v>
      </c>
      <c r="L16" s="268">
        <f>I16-K16</f>
        <v>0</v>
      </c>
      <c r="M16" s="305"/>
      <c r="N16" s="268">
        <f>L16*M16</f>
        <v>0</v>
      </c>
      <c r="O16" s="483"/>
    </row>
    <row r="17" spans="1:15" ht="15.75">
      <c r="A17" s="593"/>
      <c r="B17" s="594"/>
      <c r="C17" s="574"/>
      <c r="D17" s="1076"/>
      <c r="E17" s="1075"/>
      <c r="F17" s="288"/>
      <c r="G17" s="288"/>
      <c r="H17" s="288"/>
      <c r="I17" s="288"/>
      <c r="J17" s="288"/>
      <c r="K17" s="288"/>
      <c r="L17" s="288"/>
      <c r="M17" s="1075"/>
      <c r="N17" s="372"/>
      <c r="O17" s="483"/>
    </row>
    <row r="18" spans="1:15" ht="15.75">
      <c r="A18" s="596"/>
      <c r="B18" s="597" t="s">
        <v>1256</v>
      </c>
      <c r="C18" s="355" t="s">
        <v>1999</v>
      </c>
      <c r="D18" s="361"/>
      <c r="E18" s="361"/>
      <c r="F18" s="486">
        <f>SUM(F14:F17)</f>
        <v>0</v>
      </c>
      <c r="G18" s="361"/>
      <c r="H18" s="486">
        <f>SUM(H14:H17)</f>
        <v>0</v>
      </c>
      <c r="I18" s="486">
        <f>SUM(I14:I17)</f>
        <v>0</v>
      </c>
      <c r="J18" s="486">
        <f>SUM(J14:J17)</f>
        <v>0</v>
      </c>
      <c r="K18" s="486">
        <f>SUM(K14:K17)</f>
        <v>0</v>
      </c>
      <c r="L18" s="486">
        <f>SUM(L14:L17)</f>
        <v>0</v>
      </c>
      <c r="M18" s="361"/>
      <c r="N18" s="486">
        <f>SUM(N14:N17)</f>
        <v>0</v>
      </c>
      <c r="O18" s="483"/>
    </row>
    <row r="19" spans="1:15">
      <c r="A19" s="583" t="s">
        <v>1932</v>
      </c>
      <c r="B19" s="584" t="s">
        <v>1932</v>
      </c>
    </row>
  </sheetData>
  <sheetProtection selectLockedCells="1"/>
  <customSheetViews>
    <customSheetView guid="{C656755E-087F-4322-9153-0D74508702C2}" scale="85" showGridLines="0" hiddenRows="1" showRuler="0">
      <pane xSplit="3" ySplit="11" topLeftCell="D12" activePane="bottomRight" state="frozen"/>
      <selection pane="bottomRight" activeCell="B17" sqref="B17"/>
      <pageMargins left="0.7" right="0.7" top="0.75" bottom="0.75" header="0.3" footer="0.3"/>
      <headerFooter alignWithMargins="0"/>
    </customSheetView>
    <customSheetView guid="{D2ECFDE0-F0A4-46CF-A9B7-1E0B9B5132A4}" scale="85" showGridLines="0" hiddenRows="1" hiddenColumns="1" showRuler="0" topLeftCell="C1">
      <pane xSplit="1" ySplit="11" topLeftCell="D12" activePane="bottomRight" state="frozen"/>
      <selection pane="bottomRight" activeCell="I26" sqref="I26"/>
      <pageMargins left="0.7" right="0.7" top="0.75" bottom="0.75" header="0.3" footer="0.3"/>
      <headerFooter alignWithMargins="0"/>
    </customSheetView>
    <customSheetView guid="{A5742EAC-0783-4409-AFA4-17D078B1E637}" scale="85" showGridLines="0" hiddenRows="1">
      <pane xSplit="3" ySplit="11" topLeftCell="D12" activePane="bottomRight" state="frozen"/>
      <selection pane="bottomRight" activeCell="B17" sqref="B17"/>
      <pageMargins left="0.7" right="0.7" top="0.75" bottom="0.75" header="0.3" footer="0.3"/>
    </customSheetView>
  </customSheetViews>
  <mergeCells count="8">
    <mergeCell ref="C1:N1"/>
    <mergeCell ref="C2:N2"/>
    <mergeCell ref="G5:H5"/>
    <mergeCell ref="G6:H6"/>
    <mergeCell ref="E5:F5"/>
    <mergeCell ref="C5:D5"/>
    <mergeCell ref="E6:F6"/>
    <mergeCell ref="C6:D6"/>
  </mergeCells>
  <phoneticPr fontId="0" type="noConversion"/>
  <dataValidations count="12">
    <dataValidation type="list" allowBlank="1" showDropDown="1" showInputMessage="1" showErrorMessage="1" sqref="M16">
      <formula1>RW</formula1>
    </dataValidation>
    <dataValidation type="decimal" allowBlank="1" showInputMessage="1" showErrorMessage="1" errorTitle="Error !!" error="The reported value is either a text or Negative or Zero or Greater than 13 digits (9999999999999.99)._x000a_ _x000a_Please report correct value." sqref="I14:I16 K14:K16">
      <formula1>0</formula1>
      <formula2>9999999999999.99</formula2>
    </dataValidation>
    <dataValidation type="decimal" allowBlank="1" showInputMessage="1" showErrorMessage="1" errorTitle="Error !!" error="The reported value is either a text or Negative or Greater than 13 digits (9999999999999.99)._x000a_ _x000a_Please report correct value._x000a_" sqref="F14:F16 J14:J16">
      <formula1>0</formula1>
      <formula2>9999999999999.99</formula2>
    </dataValidation>
    <dataValidation type="list" allowBlank="1" showInputMessage="1" showErrorMessage="1" sqref="B14">
      <formula1>$B$14</formula1>
    </dataValidation>
    <dataValidation type="list" allowBlank="1" showInputMessage="1" showErrorMessage="1" sqref="B15">
      <formula1>$B$15</formula1>
    </dataValidation>
    <dataValidation type="list" allowBlank="1" showInputMessage="1" showErrorMessage="1" sqref="B16">
      <formula1>$B$16</formula1>
    </dataValidation>
    <dataValidation type="list" allowBlank="1" showDropDown="1" showInputMessage="1" showErrorMessage="1" sqref="D16">
      <formula1>CPC</formula1>
    </dataValidation>
    <dataValidation type="list" allowBlank="1" showDropDown="1" showInputMessage="1" showErrorMessage="1" sqref="D14 D15">
      <formula1>CPC</formula1>
    </dataValidation>
    <dataValidation type="list" allowBlank="1" showDropDown="1" showInputMessage="1" showErrorMessage="1" sqref="M14 M15">
      <formula1>RW</formula1>
    </dataValidation>
    <dataValidation type="list" allowBlank="1" showDropDown="1" showInputMessage="1" showErrorMessage="1" sqref="E14">
      <formula1>BL</formula1>
    </dataValidation>
    <dataValidation type="list" allowBlank="1" showDropDown="1" showInputMessage="1" showErrorMessage="1" sqref="E15">
      <formula1>BL</formula1>
    </dataValidation>
    <dataValidation type="list" allowBlank="1" showDropDown="1" showInputMessage="1" showErrorMessage="1" sqref="E16">
      <formula1>BL</formula1>
    </dataValidation>
  </dataValidations>
  <pageMargins left="0.7" right="0.7" top="0.75" bottom="0.75" header="0.3" footer="0.3"/>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19"/>
  <sheetViews>
    <sheetView showGridLines="0" defaultGridColor="0" colorId="32" zoomScale="85" zoomScaleNormal="100" workbookViewId="0">
      <pane xSplit="3" ySplit="12" topLeftCell="D13" activePane="bottomRight" state="frozen"/>
      <selection activeCell="G12" sqref="G12"/>
      <selection pane="topRight" activeCell="G12" sqref="G12"/>
      <selection pane="bottomLeft" activeCell="G12" sqref="G12"/>
      <selection pane="bottomRight" activeCell="F6" sqref="F6"/>
    </sheetView>
  </sheetViews>
  <sheetFormatPr defaultColWidth="9.140625" defaultRowHeight="15"/>
  <cols>
    <col min="1" max="1" width="0" style="576" hidden="1" customWidth="1"/>
    <col min="2" max="2" width="0" style="577" hidden="1" customWidth="1"/>
    <col min="3" max="3" width="27.7109375" style="25" customWidth="1"/>
    <col min="4" max="12" width="22.7109375" style="25" customWidth="1"/>
    <col min="13" max="16384" width="9.140625" style="25"/>
  </cols>
  <sheetData>
    <row r="1" spans="1:13" ht="27" customHeight="1">
      <c r="C1" s="1497" t="s">
        <v>1847</v>
      </c>
      <c r="D1" s="1497"/>
      <c r="E1" s="1497"/>
      <c r="F1" s="1497"/>
      <c r="G1" s="1497"/>
      <c r="H1" s="1497"/>
      <c r="I1" s="1497"/>
      <c r="J1" s="1497"/>
      <c r="K1" s="1497"/>
      <c r="L1" s="1497"/>
    </row>
    <row r="2" spans="1:13" ht="17.25" customHeight="1">
      <c r="C2" s="1495" t="s">
        <v>1323</v>
      </c>
      <c r="D2" s="1496"/>
      <c r="E2" s="1496"/>
      <c r="F2" s="1496"/>
      <c r="G2" s="1496"/>
      <c r="H2" s="1496"/>
      <c r="I2" s="1496"/>
      <c r="J2" s="1496"/>
      <c r="K2" s="1496"/>
      <c r="L2" s="1496"/>
    </row>
    <row r="3" spans="1:13" hidden="1">
      <c r="C3" s="34"/>
      <c r="D3" s="34"/>
      <c r="E3" s="34"/>
      <c r="F3" s="34"/>
      <c r="G3" s="34"/>
      <c r="H3" s="34"/>
      <c r="I3" s="34"/>
      <c r="J3" s="34"/>
      <c r="K3" s="34"/>
      <c r="L3" s="34"/>
    </row>
    <row r="4" spans="1:13" s="30" customFormat="1">
      <c r="A4" s="576"/>
      <c r="B4" s="577"/>
      <c r="C4" s="35"/>
      <c r="D4" s="35"/>
      <c r="E4" s="35"/>
      <c r="F4" s="35"/>
      <c r="G4" s="35"/>
      <c r="H4" s="35"/>
      <c r="I4" s="35"/>
      <c r="J4" s="35"/>
      <c r="K4" s="35"/>
      <c r="L4" s="35"/>
    </row>
    <row r="5" spans="1:13" ht="18.75">
      <c r="C5" s="435" t="s">
        <v>840</v>
      </c>
      <c r="D5" s="1445" t="s">
        <v>2042</v>
      </c>
      <c r="E5" s="1445"/>
      <c r="F5" s="434"/>
      <c r="G5" s="434"/>
    </row>
    <row r="6" spans="1:13" ht="18.75">
      <c r="C6" s="433"/>
      <c r="D6" s="1442"/>
      <c r="E6" s="1477"/>
      <c r="F6" s="364"/>
      <c r="G6" s="364"/>
    </row>
    <row r="7" spans="1:13" ht="15.75" thickBot="1">
      <c r="C7" s="35"/>
      <c r="D7" s="35"/>
      <c r="E7" s="35"/>
      <c r="I7" s="81"/>
    </row>
    <row r="8" spans="1:13" s="27" customFormat="1" ht="15.75" hidden="1" thickBot="1">
      <c r="A8" s="576"/>
      <c r="B8" s="577"/>
      <c r="F8" s="27" t="s">
        <v>1933</v>
      </c>
      <c r="G8" s="27" t="s">
        <v>1701</v>
      </c>
      <c r="H8" s="27" t="s">
        <v>1883</v>
      </c>
      <c r="I8" s="27" t="s">
        <v>1327</v>
      </c>
      <c r="J8" s="27" t="s">
        <v>1275</v>
      </c>
      <c r="L8" s="27" t="s">
        <v>1582</v>
      </c>
    </row>
    <row r="9" spans="1:13" ht="15.75" thickBot="1">
      <c r="L9" s="154" t="s">
        <v>628</v>
      </c>
    </row>
    <row r="10" spans="1:13" s="41" customFormat="1" ht="30">
      <c r="A10" s="578"/>
      <c r="B10" s="579"/>
      <c r="C10" s="124" t="s">
        <v>2147</v>
      </c>
      <c r="D10" s="124" t="s">
        <v>1233</v>
      </c>
      <c r="E10" s="124" t="s">
        <v>2205</v>
      </c>
      <c r="F10" s="124" t="s">
        <v>2287</v>
      </c>
      <c r="G10" s="124" t="s">
        <v>1196</v>
      </c>
      <c r="H10" s="124" t="s">
        <v>1636</v>
      </c>
      <c r="I10" s="124" t="s">
        <v>1637</v>
      </c>
      <c r="J10" s="124" t="s">
        <v>1197</v>
      </c>
      <c r="K10" s="124" t="s">
        <v>2202</v>
      </c>
      <c r="L10" s="152" t="s">
        <v>2086</v>
      </c>
    </row>
    <row r="11" spans="1:13" ht="15.75">
      <c r="C11" s="575"/>
      <c r="D11" s="575">
        <v>1</v>
      </c>
      <c r="E11" s="575">
        <v>2</v>
      </c>
      <c r="F11" s="575">
        <v>3</v>
      </c>
      <c r="G11" s="575">
        <v>4</v>
      </c>
      <c r="H11" s="575">
        <v>5</v>
      </c>
      <c r="I11" s="575">
        <v>6</v>
      </c>
      <c r="J11" s="575">
        <v>7</v>
      </c>
      <c r="K11" s="575">
        <v>8</v>
      </c>
      <c r="L11" s="575">
        <v>9</v>
      </c>
    </row>
    <row r="12" spans="1:13" ht="15.75" hidden="1">
      <c r="C12" s="572"/>
      <c r="D12" s="572"/>
      <c r="E12" s="572"/>
      <c r="F12" s="573"/>
      <c r="G12" s="573"/>
      <c r="H12" s="573"/>
      <c r="I12" s="573"/>
      <c r="J12" s="573"/>
      <c r="K12" s="573"/>
      <c r="L12" s="573"/>
    </row>
    <row r="13" spans="1:13" ht="30">
      <c r="C13" s="425" t="s">
        <v>1632</v>
      </c>
      <c r="D13" s="371"/>
      <c r="E13" s="288"/>
      <c r="F13" s="288"/>
      <c r="G13" s="288"/>
      <c r="H13" s="288"/>
      <c r="I13" s="288"/>
      <c r="J13" s="288"/>
      <c r="K13" s="288"/>
      <c r="L13" s="372"/>
    </row>
    <row r="14" spans="1:13" ht="15.75">
      <c r="B14" s="580" t="s">
        <v>1665</v>
      </c>
      <c r="C14" s="353" t="s">
        <v>1633</v>
      </c>
      <c r="D14" s="384"/>
      <c r="E14" s="380"/>
      <c r="F14" s="273"/>
      <c r="G14" s="269">
        <f>F14</f>
        <v>0</v>
      </c>
      <c r="H14" s="273"/>
      <c r="I14" s="385"/>
      <c r="J14" s="269">
        <f>IF(I14&gt;G14,0,G14-I14)</f>
        <v>0</v>
      </c>
      <c r="K14" s="323"/>
      <c r="L14" s="269">
        <f>J14*K14</f>
        <v>0</v>
      </c>
      <c r="M14" s="55"/>
    </row>
    <row r="15" spans="1:13" ht="15.75">
      <c r="B15" s="580" t="s">
        <v>1913</v>
      </c>
      <c r="C15" s="353" t="s">
        <v>1899</v>
      </c>
      <c r="D15" s="358"/>
      <c r="E15" s="358"/>
      <c r="F15" s="162"/>
      <c r="G15" s="266">
        <f>F15</f>
        <v>0</v>
      </c>
      <c r="H15" s="162"/>
      <c r="I15" s="359"/>
      <c r="J15" s="266">
        <f>IF(I15&gt;G15,0,G15-I15)</f>
        <v>0</v>
      </c>
      <c r="K15" s="263"/>
      <c r="L15" s="266">
        <f>J15*K15</f>
        <v>0</v>
      </c>
      <c r="M15" s="55"/>
    </row>
    <row r="16" spans="1:13" ht="15.75">
      <c r="B16" s="580" t="s">
        <v>1914</v>
      </c>
      <c r="C16" s="353" t="s">
        <v>1635</v>
      </c>
      <c r="D16" s="376"/>
      <c r="E16" s="376"/>
      <c r="F16" s="279"/>
      <c r="G16" s="268">
        <f>F16</f>
        <v>0</v>
      </c>
      <c r="H16" s="279"/>
      <c r="I16" s="379"/>
      <c r="J16" s="268">
        <f>IF(I16&gt;G16,0,G16-I16)</f>
        <v>0</v>
      </c>
      <c r="K16" s="305"/>
      <c r="L16" s="268">
        <f>J16*K16</f>
        <v>0</v>
      </c>
      <c r="M16" s="55"/>
    </row>
    <row r="17" spans="1:13" ht="15.75">
      <c r="C17" s="574"/>
      <c r="D17" s="1076"/>
      <c r="E17" s="1075"/>
      <c r="F17" s="288"/>
      <c r="G17" s="288"/>
      <c r="H17" s="288"/>
      <c r="I17" s="288"/>
      <c r="J17" s="288"/>
      <c r="K17" s="1075"/>
      <c r="L17" s="372"/>
      <c r="M17" s="55"/>
    </row>
    <row r="18" spans="1:13" ht="15.75">
      <c r="A18" s="581"/>
      <c r="B18" s="582" t="s">
        <v>1257</v>
      </c>
      <c r="C18" s="355" t="s">
        <v>1999</v>
      </c>
      <c r="D18" s="361"/>
      <c r="E18" s="361"/>
      <c r="F18" s="486">
        <f>SUM(F14:F17)</f>
        <v>0</v>
      </c>
      <c r="G18" s="486">
        <f>SUM(G14:G17)</f>
        <v>0</v>
      </c>
      <c r="H18" s="486">
        <f>SUM(H14:H17)</f>
        <v>0</v>
      </c>
      <c r="I18" s="486">
        <f>SUM(I14:I17)</f>
        <v>0</v>
      </c>
      <c r="J18" s="486">
        <f>SUM(J14:J17)</f>
        <v>0</v>
      </c>
      <c r="K18" s="361"/>
      <c r="L18" s="486">
        <f>SUM(L14:L17)</f>
        <v>0</v>
      </c>
      <c r="M18" s="55"/>
    </row>
    <row r="19" spans="1:13">
      <c r="A19" s="583" t="s">
        <v>1932</v>
      </c>
      <c r="B19" s="584" t="s">
        <v>1932</v>
      </c>
    </row>
  </sheetData>
  <sheetProtection selectLockedCells="1"/>
  <customSheetViews>
    <customSheetView guid="{C656755E-087F-4322-9153-0D74508702C2}" scale="85" showGridLines="0" hiddenRows="1" showRuler="0">
      <pane xSplit="3" ySplit="11" topLeftCell="D12" activePane="bottomRight" state="frozen"/>
      <selection pane="bottomRight" activeCell="B17" sqref="B17"/>
      <pageMargins left="0.7" right="0.7" top="0.75" bottom="0.75" header="0.3" footer="0.3"/>
      <pageSetup orientation="portrait" horizontalDpi="1200" verticalDpi="1200" r:id="rId1"/>
      <headerFooter alignWithMargins="0"/>
    </customSheetView>
    <customSheetView guid="{D2ECFDE0-F0A4-46CF-A9B7-1E0B9B5132A4}" scale="85" showGridLines="0" hiddenRows="1" hiddenColumns="1" showRuler="0" topLeftCell="C1">
      <pane xSplit="1" ySplit="11" topLeftCell="D12" activePane="bottomRight" state="frozen"/>
      <selection pane="bottomRight" activeCell="G15" sqref="G15"/>
      <pageMargins left="0.7" right="0.7" top="0.75" bottom="0.75" header="0.3" footer="0.3"/>
      <pageSetup orientation="portrait" horizontalDpi="1200" verticalDpi="1200" r:id="rId2"/>
      <headerFooter alignWithMargins="0"/>
    </customSheetView>
    <customSheetView guid="{A5742EAC-0783-4409-AFA4-17D078B1E637}" scale="85" showGridLines="0" hiddenRows="1">
      <pane xSplit="3" ySplit="11" topLeftCell="D12" activePane="bottomRight" state="frozen"/>
      <selection pane="bottomRight" activeCell="B17" sqref="B17"/>
      <pageMargins left="0.7" right="0.7" top="0.75" bottom="0.75" header="0.3" footer="0.3"/>
      <pageSetup orientation="portrait" horizontalDpi="1200" verticalDpi="1200" r:id="rId3"/>
    </customSheetView>
  </customSheetViews>
  <mergeCells count="4">
    <mergeCell ref="D5:E5"/>
    <mergeCell ref="D6:E6"/>
    <mergeCell ref="C1:L1"/>
    <mergeCell ref="C2:L2"/>
  </mergeCells>
  <phoneticPr fontId="0" type="noConversion"/>
  <dataValidations count="11">
    <dataValidation type="list" allowBlank="1" showInputMessage="1" showErrorMessage="1" sqref="B16">
      <formula1>$B$16</formula1>
    </dataValidation>
    <dataValidation type="list" allowBlank="1" showDropDown="1" showInputMessage="1" showErrorMessage="1" sqref="K16">
      <formula1>RW</formula1>
    </dataValidation>
    <dataValidation type="decimal" allowBlank="1" showInputMessage="1" showErrorMessage="1" errorTitle="Error !!" error="The reported value is either a text or Negative or Greater than 13 digits (9999999999999.99)._x000a_ _x000a_Please report correct value._x000a_" sqref="F14:I16">
      <formula1>0</formula1>
      <formula2>9999999999999.99</formula2>
    </dataValidation>
    <dataValidation type="list" allowBlank="1" showInputMessage="1" showErrorMessage="1" sqref="B14">
      <formula1>$B$14</formula1>
    </dataValidation>
    <dataValidation type="list" allowBlank="1" showInputMessage="1" showErrorMessage="1" sqref="B15">
      <formula1>$B$15</formula1>
    </dataValidation>
    <dataValidation type="list" allowBlank="1" showDropDown="1" showInputMessage="1" showErrorMessage="1" sqref="D16">
      <formula1>CPC</formula1>
    </dataValidation>
    <dataValidation type="list" allowBlank="1" showDropDown="1" showInputMessage="1" showErrorMessage="1" sqref="D14 D15">
      <formula1>CPC</formula1>
    </dataValidation>
    <dataValidation type="list" allowBlank="1" showDropDown="1" showInputMessage="1" showErrorMessage="1" sqref="K14 K15">
      <formula1>RW</formula1>
    </dataValidation>
    <dataValidation type="list" allowBlank="1" showDropDown="1" showInputMessage="1" showErrorMessage="1" sqref="E14">
      <formula1>BL</formula1>
    </dataValidation>
    <dataValidation type="list" allowBlank="1" showDropDown="1" showInputMessage="1" showErrorMessage="1" sqref="E15">
      <formula1>BL</formula1>
    </dataValidation>
    <dataValidation type="list" allowBlank="1" showDropDown="1" showInputMessage="1" showErrorMessage="1" sqref="E16">
      <formula1>BL</formula1>
    </dataValidation>
  </dataValidations>
  <pageMargins left="0.7" right="0.7" top="0.75" bottom="0.75" header="0.3" footer="0.3"/>
  <pageSetup scale="60" orientation="landscape" horizontalDpi="1200" verticalDpi="1200"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22"/>
  <sheetViews>
    <sheetView showGridLines="0" defaultGridColor="0" colorId="32" zoomScale="85" workbookViewId="0">
      <pane ySplit="11" topLeftCell="A12" activePane="bottomLeft" state="frozen"/>
      <selection activeCell="G12" sqref="G12"/>
      <selection pane="bottomLeft" activeCell="D6" sqref="D6:E6"/>
    </sheetView>
  </sheetViews>
  <sheetFormatPr defaultColWidth="9.140625" defaultRowHeight="15"/>
  <cols>
    <col min="1" max="1" width="30.28515625" style="576" hidden="1" customWidth="1"/>
    <col min="2" max="2" width="25.7109375" style="577" hidden="1" customWidth="1"/>
    <col min="3" max="3" width="65.7109375" style="25" customWidth="1"/>
    <col min="4" max="4" width="30.7109375" style="25" customWidth="1"/>
    <col min="5" max="7" width="20.7109375" style="25" customWidth="1"/>
    <col min="8" max="16384" width="9.140625" style="25"/>
  </cols>
  <sheetData>
    <row r="1" spans="1:7" ht="20.25">
      <c r="C1" s="1414" t="s">
        <v>1141</v>
      </c>
      <c r="D1" s="1414"/>
      <c r="E1" s="1414"/>
      <c r="F1" s="1414"/>
      <c r="G1" s="1414"/>
    </row>
    <row r="2" spans="1:7">
      <c r="C2" s="1474"/>
      <c r="D2" s="1474"/>
      <c r="E2" s="1474"/>
      <c r="F2" s="1474"/>
      <c r="G2" s="1474"/>
    </row>
    <row r="5" spans="1:7">
      <c r="C5" s="435" t="s">
        <v>840</v>
      </c>
      <c r="D5" s="1498" t="s">
        <v>2042</v>
      </c>
      <c r="E5" s="1499"/>
    </row>
    <row r="6" spans="1:7">
      <c r="C6" s="433"/>
      <c r="D6" s="1500"/>
      <c r="E6" s="1501"/>
    </row>
    <row r="7" spans="1:7" ht="15.75" thickBot="1">
      <c r="C7" s="35"/>
      <c r="D7" s="35"/>
      <c r="E7" s="35"/>
      <c r="F7" s="35"/>
      <c r="G7" s="35"/>
    </row>
    <row r="8" spans="1:7" s="27" customFormat="1" ht="15.75" hidden="1" thickBot="1">
      <c r="A8" s="576"/>
      <c r="B8" s="577"/>
      <c r="E8" s="27" t="s">
        <v>1933</v>
      </c>
      <c r="G8" s="27" t="s">
        <v>1457</v>
      </c>
    </row>
    <row r="9" spans="1:7">
      <c r="G9" s="620" t="s">
        <v>628</v>
      </c>
    </row>
    <row r="10" spans="1:7" ht="45">
      <c r="C10" s="152"/>
      <c r="D10" s="226" t="s">
        <v>1140</v>
      </c>
      <c r="E10" s="226" t="s">
        <v>1143</v>
      </c>
      <c r="F10" s="226" t="s">
        <v>1142</v>
      </c>
      <c r="G10" s="152" t="s">
        <v>1139</v>
      </c>
    </row>
    <row r="11" spans="1:7" ht="15.75">
      <c r="C11" s="621"/>
      <c r="D11" s="621"/>
      <c r="E11" s="621"/>
      <c r="F11" s="621"/>
      <c r="G11" s="621"/>
    </row>
    <row r="12" spans="1:7" ht="15.75">
      <c r="B12" s="577" t="s">
        <v>465</v>
      </c>
      <c r="C12" s="622" t="s">
        <v>1137</v>
      </c>
      <c r="D12" s="228"/>
      <c r="E12" s="162"/>
      <c r="F12" s="259"/>
      <c r="G12" s="162"/>
    </row>
    <row r="13" spans="1:7" ht="15.75">
      <c r="C13" s="361"/>
      <c r="D13" s="905"/>
      <c r="E13" s="259"/>
      <c r="F13" s="259"/>
      <c r="G13" s="259"/>
    </row>
    <row r="14" spans="1:7" ht="15.75">
      <c r="B14" s="577" t="s">
        <v>658</v>
      </c>
      <c r="C14" s="622" t="s">
        <v>1135</v>
      </c>
      <c r="D14" s="228"/>
      <c r="E14" s="162"/>
      <c r="F14" s="259"/>
      <c r="G14" s="162"/>
    </row>
    <row r="15" spans="1:7" ht="15.75">
      <c r="C15" s="361"/>
      <c r="D15" s="905"/>
      <c r="E15" s="259"/>
      <c r="F15" s="259"/>
      <c r="G15" s="259"/>
    </row>
    <row r="16" spans="1:7" ht="15.75">
      <c r="B16" s="577" t="s">
        <v>659</v>
      </c>
      <c r="C16" s="623" t="s">
        <v>1136</v>
      </c>
      <c r="D16" s="625"/>
      <c r="E16" s="162"/>
      <c r="F16" s="259"/>
      <c r="G16" s="162"/>
    </row>
    <row r="17" spans="1:7" ht="15.75">
      <c r="C17" s="361"/>
      <c r="D17" s="905"/>
      <c r="E17" s="259"/>
      <c r="F17" s="259"/>
      <c r="G17" s="259"/>
    </row>
    <row r="18" spans="1:7" ht="15.75">
      <c r="B18" s="577" t="s">
        <v>859</v>
      </c>
      <c r="C18" s="623" t="s">
        <v>1138</v>
      </c>
      <c r="D18" s="361"/>
      <c r="E18" s="266">
        <f>SUM(E12:E16)</f>
        <v>0</v>
      </c>
      <c r="F18" s="361"/>
      <c r="G18" s="266">
        <f>SUM(G12:G17)</f>
        <v>0</v>
      </c>
    </row>
    <row r="19" spans="1:7" ht="31.5">
      <c r="A19" s="576" t="s">
        <v>1582</v>
      </c>
      <c r="B19" s="577" t="s">
        <v>859</v>
      </c>
      <c r="C19" s="624" t="s">
        <v>387</v>
      </c>
      <c r="D19" s="361"/>
      <c r="E19" s="361"/>
      <c r="F19" s="361"/>
      <c r="G19" s="266">
        <f>G18*12.5</f>
        <v>0</v>
      </c>
    </row>
    <row r="20" spans="1:7" ht="31.5">
      <c r="A20" s="576" t="s">
        <v>1582</v>
      </c>
      <c r="B20" s="577" t="s">
        <v>275</v>
      </c>
      <c r="C20" s="624" t="s">
        <v>1145</v>
      </c>
      <c r="D20" s="361"/>
      <c r="E20" s="162"/>
      <c r="F20" s="626">
        <v>12.5</v>
      </c>
      <c r="G20" s="627">
        <f>F20*E20</f>
        <v>0</v>
      </c>
    </row>
    <row r="21" spans="1:7" ht="15.75">
      <c r="A21" s="576" t="s">
        <v>1582</v>
      </c>
      <c r="B21" s="577" t="s">
        <v>860</v>
      </c>
      <c r="C21" s="624" t="s">
        <v>1144</v>
      </c>
      <c r="D21" s="361"/>
      <c r="E21" s="361"/>
      <c r="F21" s="361"/>
      <c r="G21" s="266">
        <f>G20+G19</f>
        <v>0</v>
      </c>
    </row>
    <row r="22" spans="1:7">
      <c r="A22" s="576" t="s">
        <v>1932</v>
      </c>
      <c r="B22" s="584" t="s">
        <v>1932</v>
      </c>
    </row>
  </sheetData>
  <sheetProtection selectLockedCells="1"/>
  <mergeCells count="4">
    <mergeCell ref="C1:G1"/>
    <mergeCell ref="C2:G2"/>
    <mergeCell ref="D5:E5"/>
    <mergeCell ref="D6:E6"/>
  </mergeCells>
  <phoneticPr fontId="58" type="noConversion"/>
  <dataValidations count="2">
    <dataValidation type="list" allowBlank="1" showDropDown="1" showInputMessage="1" showErrorMessage="1" sqref="D16">
      <formula1>CPC</formula1>
    </dataValidation>
    <dataValidation type="list" allowBlank="1" showDropDown="1" showInputMessage="1" showErrorMessage="1" sqref="D12 D14">
      <formula1>CPC</formula1>
    </dataValidation>
  </dataValidations>
  <pageMargins left="0.75" right="0.75" top="1" bottom="1" header="0.5" footer="0.5"/>
  <pageSetup orientation="portrait" horizontalDpi="200" verticalDpi="2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K205"/>
  <sheetViews>
    <sheetView showGridLines="0" defaultGridColor="0" topLeftCell="C2" colorId="32" zoomScale="85" zoomScaleNormal="100" workbookViewId="0">
      <pane ySplit="10" topLeftCell="A72" activePane="bottomLeft" state="frozen"/>
      <selection activeCell="G12" sqref="G12"/>
      <selection pane="bottomLeft" activeCell="F9" sqref="F9"/>
    </sheetView>
  </sheetViews>
  <sheetFormatPr defaultColWidth="9.140625" defaultRowHeight="15"/>
  <cols>
    <col min="1" max="1" width="8.42578125" style="576" hidden="1" customWidth="1"/>
    <col min="2" max="2" width="7.28515625" style="577" hidden="1" customWidth="1"/>
    <col min="3" max="3" width="6.7109375" style="25" customWidth="1"/>
    <col min="4" max="4" width="6.42578125" style="25" customWidth="1"/>
    <col min="5" max="5" width="55.140625" style="44" customWidth="1"/>
    <col min="6" max="6" width="26.28515625" style="25" customWidth="1"/>
    <col min="7" max="7" width="14.7109375" style="25" customWidth="1"/>
    <col min="8" max="9" width="22.7109375" style="25" customWidth="1"/>
    <col min="10" max="16384" width="9.140625" style="25"/>
  </cols>
  <sheetData>
    <row r="1" spans="1:11" hidden="1">
      <c r="C1" s="1413"/>
      <c r="D1" s="1413"/>
      <c r="E1" s="1413"/>
      <c r="F1" s="1413"/>
      <c r="G1" s="1413"/>
      <c r="H1" s="1413"/>
      <c r="I1" s="1413"/>
      <c r="J1" s="1413"/>
      <c r="K1" s="1413"/>
    </row>
    <row r="2" spans="1:11" ht="20.25">
      <c r="C2" s="1497" t="s">
        <v>1447</v>
      </c>
      <c r="D2" s="1497"/>
      <c r="E2" s="1497"/>
      <c r="F2" s="1497"/>
      <c r="G2" s="1497"/>
      <c r="H2" s="1497"/>
      <c r="I2" s="1497"/>
    </row>
    <row r="3" spans="1:11" ht="15.75">
      <c r="C3" s="1495" t="s">
        <v>865</v>
      </c>
      <c r="D3" s="1495"/>
      <c r="E3" s="1495"/>
      <c r="F3" s="1495"/>
      <c r="G3" s="1495"/>
      <c r="H3" s="1495"/>
      <c r="I3" s="1495"/>
    </row>
    <row r="4" spans="1:11" ht="15.75">
      <c r="C4" s="560"/>
      <c r="D4" s="560"/>
      <c r="E4" s="628"/>
      <c r="F4" s="560"/>
      <c r="G4" s="560"/>
      <c r="H4" s="560"/>
      <c r="I4" s="560"/>
    </row>
    <row r="5" spans="1:11" ht="18.75">
      <c r="C5" s="1445" t="s">
        <v>840</v>
      </c>
      <c r="D5" s="1445"/>
      <c r="E5" s="1445"/>
      <c r="F5" s="435" t="s">
        <v>2042</v>
      </c>
      <c r="H5" s="130"/>
    </row>
    <row r="6" spans="1:11" ht="18.75">
      <c r="C6" s="1442"/>
      <c r="D6" s="1443"/>
      <c r="E6" s="1443"/>
      <c r="F6" s="629"/>
      <c r="H6" s="431"/>
    </row>
    <row r="7" spans="1:11" ht="15.75" customHeight="1" thickBot="1">
      <c r="E7" s="25"/>
      <c r="I7" s="630"/>
    </row>
    <row r="8" spans="1:11" s="27" customFormat="1" ht="15.75" hidden="1" thickBot="1">
      <c r="A8" s="576"/>
      <c r="B8" s="577"/>
      <c r="G8" s="27" t="s">
        <v>1785</v>
      </c>
      <c r="H8" s="27" t="s">
        <v>1933</v>
      </c>
      <c r="I8" s="27" t="s">
        <v>1457</v>
      </c>
    </row>
    <row r="9" spans="1:11" ht="14.25" customHeight="1" thickBot="1">
      <c r="E9" s="25"/>
      <c r="I9" s="631" t="s">
        <v>628</v>
      </c>
    </row>
    <row r="10" spans="1:11" ht="45">
      <c r="C10" s="124" t="s">
        <v>1961</v>
      </c>
      <c r="D10" s="124"/>
      <c r="E10" s="124" t="s">
        <v>1962</v>
      </c>
      <c r="F10" s="124" t="s">
        <v>2073</v>
      </c>
      <c r="G10" s="124" t="s">
        <v>2062</v>
      </c>
      <c r="H10" s="124" t="s">
        <v>2287</v>
      </c>
      <c r="I10" s="152" t="s">
        <v>1900</v>
      </c>
    </row>
    <row r="11" spans="1:11" ht="15.75">
      <c r="C11" s="632">
        <v>1</v>
      </c>
      <c r="D11" s="146"/>
      <c r="E11" s="492">
        <v>2</v>
      </c>
      <c r="F11" s="491">
        <v>3</v>
      </c>
      <c r="G11" s="146">
        <v>4</v>
      </c>
      <c r="H11" s="1081">
        <v>5</v>
      </c>
      <c r="I11" s="1081">
        <v>6</v>
      </c>
    </row>
    <row r="12" spans="1:11" ht="15.75">
      <c r="C12" s="634"/>
      <c r="D12" s="635"/>
      <c r="E12" s="636"/>
      <c r="F12" s="1080"/>
      <c r="G12" s="1082"/>
      <c r="H12" s="1083"/>
      <c r="I12" s="1084"/>
    </row>
    <row r="13" spans="1:11" ht="15.75">
      <c r="C13" s="404" t="s">
        <v>2193</v>
      </c>
      <c r="D13" s="637"/>
      <c r="E13" s="638" t="s">
        <v>1960</v>
      </c>
      <c r="F13" s="639"/>
      <c r="G13" s="120"/>
      <c r="H13" s="120"/>
      <c r="I13" s="120"/>
    </row>
    <row r="14" spans="1:11" ht="15.75">
      <c r="C14" s="297"/>
      <c r="D14" s="640"/>
      <c r="E14" s="641"/>
      <c r="F14" s="639"/>
      <c r="G14" s="120"/>
      <c r="H14" s="120"/>
      <c r="I14" s="120"/>
    </row>
    <row r="15" spans="1:11" ht="30">
      <c r="C15" s="404"/>
      <c r="D15" s="637" t="s">
        <v>1567</v>
      </c>
      <c r="E15" s="111" t="s">
        <v>1566</v>
      </c>
      <c r="F15" s="642"/>
      <c r="G15" s="120"/>
      <c r="H15" s="120"/>
      <c r="I15" s="120"/>
    </row>
    <row r="16" spans="1:11" ht="15.75">
      <c r="B16" s="584" t="s">
        <v>1653</v>
      </c>
      <c r="C16" s="404"/>
      <c r="D16" s="637"/>
      <c r="E16" s="643" t="s">
        <v>2075</v>
      </c>
      <c r="F16" s="642" t="s">
        <v>2076</v>
      </c>
      <c r="G16" s="644">
        <v>0</v>
      </c>
      <c r="H16" s="54"/>
      <c r="I16" s="645">
        <f>H16*G16</f>
        <v>0</v>
      </c>
    </row>
    <row r="17" spans="2:9" ht="30">
      <c r="B17" s="584" t="s">
        <v>1467</v>
      </c>
      <c r="C17" s="404"/>
      <c r="D17" s="637"/>
      <c r="E17" s="646" t="s">
        <v>2077</v>
      </c>
      <c r="F17" s="647" t="s">
        <v>2076</v>
      </c>
      <c r="G17" s="644">
        <v>0</v>
      </c>
      <c r="H17" s="54"/>
      <c r="I17" s="645">
        <f>H17*G17</f>
        <v>0</v>
      </c>
    </row>
    <row r="18" spans="2:9" ht="30">
      <c r="C18" s="404"/>
      <c r="D18" s="637"/>
      <c r="E18" s="643" t="s">
        <v>2078</v>
      </c>
      <c r="F18" s="642"/>
      <c r="G18" s="120"/>
      <c r="H18" s="120"/>
      <c r="I18" s="120"/>
    </row>
    <row r="19" spans="2:9" ht="15.75">
      <c r="B19" s="584" t="s">
        <v>2194</v>
      </c>
      <c r="C19" s="404"/>
      <c r="D19" s="637"/>
      <c r="E19" s="648" t="s">
        <v>1237</v>
      </c>
      <c r="F19" s="642" t="s">
        <v>1843</v>
      </c>
      <c r="G19" s="644">
        <v>2.8E-3</v>
      </c>
      <c r="H19" s="54"/>
      <c r="I19" s="645">
        <f>H19*G19</f>
        <v>0</v>
      </c>
    </row>
    <row r="20" spans="2:9" ht="18.75" customHeight="1">
      <c r="B20" s="584" t="s">
        <v>1917</v>
      </c>
      <c r="C20" s="404"/>
      <c r="D20" s="637"/>
      <c r="E20" s="649" t="s">
        <v>1689</v>
      </c>
      <c r="F20" s="647" t="s">
        <v>1845</v>
      </c>
      <c r="G20" s="644">
        <v>1.1299999999999999E-2</v>
      </c>
      <c r="H20" s="54"/>
      <c r="I20" s="645">
        <f>H20*G20</f>
        <v>0</v>
      </c>
    </row>
    <row r="21" spans="2:9" ht="15.75">
      <c r="B21" s="584" t="s">
        <v>1690</v>
      </c>
      <c r="C21" s="404"/>
      <c r="D21" s="637"/>
      <c r="E21" s="649" t="s">
        <v>2079</v>
      </c>
      <c r="F21" s="647" t="s">
        <v>1846</v>
      </c>
      <c r="G21" s="644">
        <v>1.7999999999999999E-2</v>
      </c>
      <c r="H21" s="54"/>
      <c r="I21" s="645">
        <f>H21*G21</f>
        <v>0</v>
      </c>
    </row>
    <row r="22" spans="2:9" ht="30">
      <c r="B22" s="584" t="s">
        <v>1461</v>
      </c>
      <c r="C22" s="404"/>
      <c r="D22" s="637"/>
      <c r="E22" s="646" t="s">
        <v>2081</v>
      </c>
      <c r="F22" s="647" t="s">
        <v>2076</v>
      </c>
      <c r="G22" s="644">
        <v>0</v>
      </c>
      <c r="H22" s="54"/>
      <c r="I22" s="645">
        <f>H22*G22</f>
        <v>0</v>
      </c>
    </row>
    <row r="23" spans="2:9" ht="30">
      <c r="C23" s="404"/>
      <c r="D23" s="637"/>
      <c r="E23" s="643" t="s">
        <v>2057</v>
      </c>
      <c r="F23" s="642"/>
      <c r="G23" s="120"/>
      <c r="H23" s="120"/>
      <c r="I23" s="120"/>
    </row>
    <row r="24" spans="2:9" ht="15.75">
      <c r="B24" s="584" t="s">
        <v>1797</v>
      </c>
      <c r="C24" s="404"/>
      <c r="D24" s="637"/>
      <c r="E24" s="648" t="s">
        <v>1237</v>
      </c>
      <c r="F24" s="642" t="s">
        <v>1843</v>
      </c>
      <c r="G24" s="644">
        <v>2.8E-3</v>
      </c>
      <c r="H24" s="54"/>
      <c r="I24" s="645">
        <f>H24*G24</f>
        <v>0</v>
      </c>
    </row>
    <row r="25" spans="2:9" ht="19.5" customHeight="1">
      <c r="B25" s="584" t="s">
        <v>1340</v>
      </c>
      <c r="C25" s="404"/>
      <c r="D25" s="637"/>
      <c r="E25" s="649" t="s">
        <v>1689</v>
      </c>
      <c r="F25" s="647" t="s">
        <v>1845</v>
      </c>
      <c r="G25" s="644">
        <v>1.1299999999999999E-2</v>
      </c>
      <c r="H25" s="54"/>
      <c r="I25" s="645">
        <f>H25*G25</f>
        <v>0</v>
      </c>
    </row>
    <row r="26" spans="2:9" ht="15.75">
      <c r="B26" s="584" t="s">
        <v>1824</v>
      </c>
      <c r="C26" s="404"/>
      <c r="D26" s="428"/>
      <c r="E26" s="649" t="s">
        <v>2079</v>
      </c>
      <c r="F26" s="647" t="s">
        <v>1846</v>
      </c>
      <c r="G26" s="644">
        <v>1.7999999999999999E-2</v>
      </c>
      <c r="H26" s="54"/>
      <c r="I26" s="645">
        <f>H26*G26</f>
        <v>0</v>
      </c>
    </row>
    <row r="27" spans="2:9" ht="30">
      <c r="C27" s="404"/>
      <c r="D27" s="650" t="s">
        <v>1569</v>
      </c>
      <c r="E27" s="111" t="s">
        <v>1568</v>
      </c>
      <c r="F27" s="642"/>
      <c r="G27" s="120"/>
      <c r="H27" s="120"/>
      <c r="I27" s="120"/>
    </row>
    <row r="28" spans="2:9" ht="15.75">
      <c r="B28" s="584" t="s">
        <v>2045</v>
      </c>
      <c r="C28" s="404"/>
      <c r="D28" s="637"/>
      <c r="E28" s="651" t="s">
        <v>1599</v>
      </c>
      <c r="F28" s="652" t="s">
        <v>2076</v>
      </c>
      <c r="G28" s="644">
        <v>0</v>
      </c>
      <c r="H28" s="54"/>
      <c r="I28" s="645">
        <f>H28*G28</f>
        <v>0</v>
      </c>
    </row>
    <row r="29" spans="2:9" ht="15.75">
      <c r="C29" s="404"/>
      <c r="D29" s="637"/>
      <c r="E29" s="641" t="s">
        <v>2065</v>
      </c>
      <c r="F29" s="642"/>
      <c r="G29" s="653"/>
      <c r="H29" s="120"/>
      <c r="I29" s="654"/>
    </row>
    <row r="30" spans="2:9" ht="15.75">
      <c r="B30" s="584" t="s">
        <v>2133</v>
      </c>
      <c r="C30" s="404"/>
      <c r="D30" s="637"/>
      <c r="E30" s="648" t="s">
        <v>1237</v>
      </c>
      <c r="F30" s="642" t="s">
        <v>1843</v>
      </c>
      <c r="G30" s="653">
        <v>2.8E-3</v>
      </c>
      <c r="H30" s="54"/>
      <c r="I30" s="655">
        <f t="shared" ref="I30:I35" si="0">H30*G30</f>
        <v>0</v>
      </c>
    </row>
    <row r="31" spans="2:9" ht="19.5" customHeight="1">
      <c r="B31" s="584" t="s">
        <v>2327</v>
      </c>
      <c r="C31" s="404"/>
      <c r="D31" s="637"/>
      <c r="E31" s="649" t="s">
        <v>1689</v>
      </c>
      <c r="F31" s="647" t="s">
        <v>1845</v>
      </c>
      <c r="G31" s="644">
        <v>1.1299999999999999E-2</v>
      </c>
      <c r="H31" s="54"/>
      <c r="I31" s="645">
        <f t="shared" si="0"/>
        <v>0</v>
      </c>
    </row>
    <row r="32" spans="2:9" ht="15.75">
      <c r="B32" s="584" t="s">
        <v>2063</v>
      </c>
      <c r="C32" s="404"/>
      <c r="D32" s="637"/>
      <c r="E32" s="648" t="s">
        <v>2079</v>
      </c>
      <c r="F32" s="642" t="s">
        <v>1846</v>
      </c>
      <c r="G32" s="653">
        <v>1.7999999999999999E-2</v>
      </c>
      <c r="H32" s="53"/>
      <c r="I32" s="655">
        <f t="shared" si="0"/>
        <v>0</v>
      </c>
    </row>
    <row r="33" spans="2:9" ht="15.75">
      <c r="B33" s="584" t="s">
        <v>2094</v>
      </c>
      <c r="C33" s="404"/>
      <c r="D33" s="637"/>
      <c r="E33" s="656" t="s">
        <v>1602</v>
      </c>
      <c r="F33" s="647" t="s">
        <v>2076</v>
      </c>
      <c r="G33" s="644">
        <v>0.09</v>
      </c>
      <c r="H33" s="54"/>
      <c r="I33" s="645">
        <f t="shared" si="0"/>
        <v>0</v>
      </c>
    </row>
    <row r="34" spans="2:9" ht="15.75">
      <c r="B34" s="584" t="s">
        <v>1814</v>
      </c>
      <c r="C34" s="404"/>
      <c r="D34" s="637"/>
      <c r="E34" s="641" t="s">
        <v>1603</v>
      </c>
      <c r="F34" s="642" t="s">
        <v>2076</v>
      </c>
      <c r="G34" s="653">
        <v>0.13500000000000001</v>
      </c>
      <c r="H34" s="53"/>
      <c r="I34" s="655">
        <f t="shared" si="0"/>
        <v>0</v>
      </c>
    </row>
    <row r="35" spans="2:9" ht="15.75">
      <c r="B35" s="584" t="s">
        <v>1901</v>
      </c>
      <c r="C35" s="404"/>
      <c r="D35" s="428"/>
      <c r="E35" s="656" t="s">
        <v>1604</v>
      </c>
      <c r="F35" s="647" t="s">
        <v>2076</v>
      </c>
      <c r="G35" s="657">
        <v>0.13500000000000001</v>
      </c>
      <c r="H35" s="250"/>
      <c r="I35" s="658">
        <f t="shared" si="0"/>
        <v>0</v>
      </c>
    </row>
    <row r="36" spans="2:9" ht="15.75">
      <c r="C36" s="404"/>
      <c r="D36" s="650" t="s">
        <v>1570</v>
      </c>
      <c r="E36" s="638" t="s">
        <v>1066</v>
      </c>
      <c r="F36" s="505"/>
      <c r="G36" s="330"/>
      <c r="H36" s="330"/>
      <c r="I36" s="330"/>
    </row>
    <row r="37" spans="2:9" ht="120">
      <c r="C37" s="404"/>
      <c r="D37" s="637"/>
      <c r="E37" s="643" t="s">
        <v>1069</v>
      </c>
      <c r="F37" s="505"/>
      <c r="G37" s="360"/>
      <c r="H37" s="360"/>
      <c r="I37" s="360"/>
    </row>
    <row r="38" spans="2:9" ht="30">
      <c r="C38" s="404"/>
      <c r="D38" s="637"/>
      <c r="E38" s="659" t="s">
        <v>1100</v>
      </c>
      <c r="F38" s="505"/>
      <c r="G38" s="361"/>
      <c r="H38" s="361"/>
      <c r="I38" s="361"/>
    </row>
    <row r="39" spans="2:9" ht="30" customHeight="1">
      <c r="B39" s="584" t="s">
        <v>2024</v>
      </c>
      <c r="C39" s="404"/>
      <c r="D39" s="637"/>
      <c r="E39" s="1503" t="s">
        <v>1102</v>
      </c>
      <c r="F39" s="353" t="s">
        <v>1843</v>
      </c>
      <c r="G39" s="660">
        <v>1.7500000000000002E-2</v>
      </c>
      <c r="H39" s="278"/>
      <c r="I39" s="661">
        <f t="shared" ref="I39:I45" si="1">H39*G39</f>
        <v>0</v>
      </c>
    </row>
    <row r="40" spans="2:9" ht="30">
      <c r="B40" s="584" t="s">
        <v>1712</v>
      </c>
      <c r="C40" s="404"/>
      <c r="D40" s="637"/>
      <c r="E40" s="1504"/>
      <c r="F40" s="652" t="s">
        <v>1845</v>
      </c>
      <c r="G40" s="644">
        <v>7.0599999999999996E-2</v>
      </c>
      <c r="H40" s="54"/>
      <c r="I40" s="645">
        <f t="shared" si="1"/>
        <v>0</v>
      </c>
    </row>
    <row r="41" spans="2:9" ht="15.75">
      <c r="B41" s="584" t="s">
        <v>1713</v>
      </c>
      <c r="C41" s="404"/>
      <c r="D41" s="637"/>
      <c r="E41" s="1505"/>
      <c r="F41" s="642" t="s">
        <v>1846</v>
      </c>
      <c r="G41" s="644">
        <v>0.1125</v>
      </c>
      <c r="H41" s="53"/>
      <c r="I41" s="655">
        <f t="shared" si="1"/>
        <v>0</v>
      </c>
    </row>
    <row r="42" spans="2:9" ht="30">
      <c r="B42" s="584" t="s">
        <v>2026</v>
      </c>
      <c r="C42" s="404"/>
      <c r="D42" s="637"/>
      <c r="E42" s="662" t="s">
        <v>765</v>
      </c>
      <c r="F42" s="647" t="s">
        <v>2076</v>
      </c>
      <c r="G42" s="644">
        <v>0.13500000000000001</v>
      </c>
      <c r="H42" s="54"/>
      <c r="I42" s="645">
        <f t="shared" si="1"/>
        <v>0</v>
      </c>
    </row>
    <row r="43" spans="2:9" ht="30">
      <c r="B43" s="584" t="s">
        <v>2027</v>
      </c>
      <c r="C43" s="404"/>
      <c r="D43" s="637"/>
      <c r="E43" s="662" t="s">
        <v>766</v>
      </c>
      <c r="F43" s="642" t="s">
        <v>2076</v>
      </c>
      <c r="G43" s="644">
        <v>0.22500000000000001</v>
      </c>
      <c r="H43" s="53"/>
      <c r="I43" s="655">
        <f t="shared" si="1"/>
        <v>0</v>
      </c>
    </row>
    <row r="44" spans="2:9" ht="30">
      <c r="B44" s="584" t="s">
        <v>2244</v>
      </c>
      <c r="C44" s="404"/>
      <c r="D44" s="637"/>
      <c r="E44" s="662" t="s">
        <v>767</v>
      </c>
      <c r="F44" s="647" t="s">
        <v>2076</v>
      </c>
      <c r="G44" s="644">
        <v>0.315</v>
      </c>
      <c r="H44" s="54"/>
      <c r="I44" s="645">
        <f t="shared" si="1"/>
        <v>0</v>
      </c>
    </row>
    <row r="45" spans="2:9" ht="30">
      <c r="B45" s="584" t="s">
        <v>2318</v>
      </c>
      <c r="C45" s="404"/>
      <c r="D45" s="637"/>
      <c r="E45" s="662" t="s">
        <v>768</v>
      </c>
      <c r="F45" s="647" t="s">
        <v>2076</v>
      </c>
      <c r="G45" s="657">
        <v>0.5625</v>
      </c>
      <c r="H45" s="250"/>
      <c r="I45" s="658">
        <f t="shared" si="1"/>
        <v>0</v>
      </c>
    </row>
    <row r="46" spans="2:9" ht="30">
      <c r="C46" s="404"/>
      <c r="D46" s="637"/>
      <c r="E46" s="638" t="s">
        <v>769</v>
      </c>
      <c r="F46" s="505"/>
      <c r="G46" s="330"/>
      <c r="H46" s="330"/>
      <c r="I46" s="330"/>
    </row>
    <row r="47" spans="2:9" ht="30">
      <c r="C47" s="404"/>
      <c r="D47" s="637"/>
      <c r="E47" s="659" t="s">
        <v>1100</v>
      </c>
      <c r="F47" s="505"/>
      <c r="G47" s="361"/>
      <c r="H47" s="361"/>
      <c r="I47" s="361"/>
    </row>
    <row r="48" spans="2:9" ht="30" customHeight="1">
      <c r="B48" s="584" t="s">
        <v>2115</v>
      </c>
      <c r="C48" s="404"/>
      <c r="D48" s="637"/>
      <c r="E48" s="1504" t="s">
        <v>1102</v>
      </c>
      <c r="F48" s="642" t="s">
        <v>1843</v>
      </c>
      <c r="G48" s="663">
        <v>2.8E-3</v>
      </c>
      <c r="H48" s="278"/>
      <c r="I48" s="661">
        <f t="shared" ref="I48:I54" si="2">H48*G48</f>
        <v>0</v>
      </c>
    </row>
    <row r="49" spans="2:9" ht="30">
      <c r="B49" s="584" t="s">
        <v>2329</v>
      </c>
      <c r="C49" s="404"/>
      <c r="D49" s="637"/>
      <c r="E49" s="1504"/>
      <c r="F49" s="647" t="s">
        <v>1845</v>
      </c>
      <c r="G49" s="644">
        <v>1.1299999999999999E-2</v>
      </c>
      <c r="H49" s="54"/>
      <c r="I49" s="645">
        <f t="shared" si="2"/>
        <v>0</v>
      </c>
    </row>
    <row r="50" spans="2:9" ht="15.75">
      <c r="B50" s="584" t="s">
        <v>2069</v>
      </c>
      <c r="C50" s="404"/>
      <c r="D50" s="637"/>
      <c r="E50" s="1505"/>
      <c r="F50" s="642" t="s">
        <v>1846</v>
      </c>
      <c r="G50" s="644">
        <v>1.7999999999999999E-2</v>
      </c>
      <c r="H50" s="53"/>
      <c r="I50" s="655">
        <f t="shared" si="2"/>
        <v>0</v>
      </c>
    </row>
    <row r="51" spans="2:9" ht="30">
      <c r="B51" s="584" t="s">
        <v>2330</v>
      </c>
      <c r="C51" s="404"/>
      <c r="D51" s="637"/>
      <c r="E51" s="662" t="s">
        <v>765</v>
      </c>
      <c r="F51" s="647" t="s">
        <v>2076</v>
      </c>
      <c r="G51" s="644">
        <v>4.4999999999999998E-2</v>
      </c>
      <c r="H51" s="54"/>
      <c r="I51" s="645">
        <f t="shared" si="2"/>
        <v>0</v>
      </c>
    </row>
    <row r="52" spans="2:9" ht="30">
      <c r="B52" s="584" t="s">
        <v>2331</v>
      </c>
      <c r="C52" s="404"/>
      <c r="D52" s="637"/>
      <c r="E52" s="662" t="s">
        <v>766</v>
      </c>
      <c r="F52" s="642" t="s">
        <v>2076</v>
      </c>
      <c r="G52" s="644">
        <v>0.09</v>
      </c>
      <c r="H52" s="53"/>
      <c r="I52" s="655">
        <f t="shared" si="2"/>
        <v>0</v>
      </c>
    </row>
    <row r="53" spans="2:9" ht="30">
      <c r="B53" s="584" t="s">
        <v>2120</v>
      </c>
      <c r="C53" s="404"/>
      <c r="D53" s="637"/>
      <c r="E53" s="662" t="s">
        <v>767</v>
      </c>
      <c r="F53" s="647" t="s">
        <v>2076</v>
      </c>
      <c r="G53" s="644">
        <v>0.13500000000000001</v>
      </c>
      <c r="H53" s="54"/>
      <c r="I53" s="645">
        <f t="shared" si="2"/>
        <v>0</v>
      </c>
    </row>
    <row r="54" spans="2:9" ht="30">
      <c r="B54" s="584" t="s">
        <v>2121</v>
      </c>
      <c r="C54" s="404"/>
      <c r="D54" s="637"/>
      <c r="E54" s="662" t="s">
        <v>768</v>
      </c>
      <c r="F54" s="647" t="s">
        <v>2076</v>
      </c>
      <c r="G54" s="657">
        <v>0.5625</v>
      </c>
      <c r="H54" s="250"/>
      <c r="I54" s="658">
        <f t="shared" si="2"/>
        <v>0</v>
      </c>
    </row>
    <row r="55" spans="2:9" ht="120">
      <c r="C55" s="404"/>
      <c r="D55" s="637"/>
      <c r="E55" s="643" t="s">
        <v>1068</v>
      </c>
      <c r="F55" s="505"/>
      <c r="G55" s="330"/>
      <c r="H55" s="330"/>
      <c r="I55" s="330"/>
    </row>
    <row r="56" spans="2:9" ht="30">
      <c r="C56" s="404"/>
      <c r="D56" s="637"/>
      <c r="E56" s="659" t="s">
        <v>1100</v>
      </c>
      <c r="F56" s="505"/>
      <c r="G56" s="361"/>
      <c r="H56" s="361"/>
      <c r="I56" s="361"/>
    </row>
    <row r="57" spans="2:9" ht="15.75">
      <c r="B57" s="584" t="s">
        <v>1798</v>
      </c>
      <c r="C57" s="404"/>
      <c r="D57" s="637"/>
      <c r="E57" s="1502" t="s">
        <v>1102</v>
      </c>
      <c r="F57" s="642" t="s">
        <v>1843</v>
      </c>
      <c r="G57" s="663">
        <v>1.7500000000000002E-2</v>
      </c>
      <c r="H57" s="278"/>
      <c r="I57" s="661">
        <f t="shared" ref="I57:I62" si="3">H57*G57</f>
        <v>0</v>
      </c>
    </row>
    <row r="58" spans="2:9" ht="30">
      <c r="B58" s="584" t="s">
        <v>1799</v>
      </c>
      <c r="C58" s="404"/>
      <c r="D58" s="637"/>
      <c r="E58" s="1502"/>
      <c r="F58" s="647" t="s">
        <v>1845</v>
      </c>
      <c r="G58" s="644">
        <v>7.0599999999999996E-2</v>
      </c>
      <c r="H58" s="54"/>
      <c r="I58" s="645">
        <f t="shared" si="3"/>
        <v>0</v>
      </c>
    </row>
    <row r="59" spans="2:9" ht="15.75">
      <c r="B59" s="584" t="s">
        <v>1791</v>
      </c>
      <c r="C59" s="404"/>
      <c r="D59" s="637"/>
      <c r="E59" s="1502"/>
      <c r="F59" s="642" t="s">
        <v>1846</v>
      </c>
      <c r="G59" s="644">
        <v>0.1125</v>
      </c>
      <c r="H59" s="53"/>
      <c r="I59" s="655">
        <f t="shared" si="3"/>
        <v>0</v>
      </c>
    </row>
    <row r="60" spans="2:9" ht="30">
      <c r="B60" s="584" t="s">
        <v>2016</v>
      </c>
      <c r="C60" s="404"/>
      <c r="D60" s="637"/>
      <c r="E60" s="662" t="s">
        <v>765</v>
      </c>
      <c r="F60" s="647" t="s">
        <v>2076</v>
      </c>
      <c r="G60" s="644">
        <v>0.22500000000000001</v>
      </c>
      <c r="H60" s="54"/>
      <c r="I60" s="645">
        <f t="shared" si="3"/>
        <v>0</v>
      </c>
    </row>
    <row r="61" spans="2:9" ht="30">
      <c r="B61" s="584" t="s">
        <v>2332</v>
      </c>
      <c r="C61" s="404"/>
      <c r="D61" s="637"/>
      <c r="E61" s="662" t="s">
        <v>766</v>
      </c>
      <c r="F61" s="642" t="s">
        <v>2076</v>
      </c>
      <c r="G61" s="644">
        <v>0.315</v>
      </c>
      <c r="H61" s="53"/>
      <c r="I61" s="655">
        <f t="shared" si="3"/>
        <v>0</v>
      </c>
    </row>
    <row r="62" spans="2:9" ht="30">
      <c r="B62" s="584" t="s">
        <v>2333</v>
      </c>
      <c r="C62" s="404"/>
      <c r="D62" s="637"/>
      <c r="E62" s="662" t="s">
        <v>767</v>
      </c>
      <c r="F62" s="1108" t="s">
        <v>2076</v>
      </c>
      <c r="G62" s="657">
        <v>0.5625</v>
      </c>
      <c r="H62" s="250"/>
      <c r="I62" s="658">
        <f t="shared" si="3"/>
        <v>0</v>
      </c>
    </row>
    <row r="63" spans="2:9" ht="30">
      <c r="C63" s="404"/>
      <c r="D63" s="637"/>
      <c r="E63" s="117" t="s">
        <v>1149</v>
      </c>
      <c r="F63" s="733"/>
      <c r="G63" s="330"/>
      <c r="H63" s="330"/>
      <c r="I63" s="330"/>
    </row>
    <row r="64" spans="2:9" ht="30">
      <c r="C64" s="404"/>
      <c r="D64" s="637"/>
      <c r="E64" s="1110" t="s">
        <v>1100</v>
      </c>
      <c r="F64" s="1109"/>
      <c r="G64" s="361"/>
      <c r="H64" s="361"/>
      <c r="I64" s="361"/>
    </row>
    <row r="65" spans="2:9" ht="15.75">
      <c r="B65" s="584" t="s">
        <v>2334</v>
      </c>
      <c r="C65" s="404"/>
      <c r="D65" s="637"/>
      <c r="E65" s="1502" t="s">
        <v>1102</v>
      </c>
      <c r="F65" s="642" t="s">
        <v>1844</v>
      </c>
      <c r="G65" s="663">
        <v>1.7500000000000002E-2</v>
      </c>
      <c r="H65" s="278"/>
      <c r="I65" s="661">
        <f t="shared" ref="I65:I71" si="4">H65*G65</f>
        <v>0</v>
      </c>
    </row>
    <row r="66" spans="2:9" ht="30">
      <c r="B66" s="584" t="s">
        <v>1820</v>
      </c>
      <c r="C66" s="404"/>
      <c r="D66" s="637"/>
      <c r="E66" s="1502"/>
      <c r="F66" s="647" t="s">
        <v>1845</v>
      </c>
      <c r="G66" s="644">
        <v>7.0599999999999996E-2</v>
      </c>
      <c r="H66" s="54"/>
      <c r="I66" s="645">
        <f t="shared" si="4"/>
        <v>0</v>
      </c>
    </row>
    <row r="67" spans="2:9" ht="15.75">
      <c r="B67" s="584" t="s">
        <v>2363</v>
      </c>
      <c r="C67" s="404"/>
      <c r="D67" s="637"/>
      <c r="E67" s="1502"/>
      <c r="F67" s="642" t="s">
        <v>1846</v>
      </c>
      <c r="G67" s="644">
        <v>0.1125</v>
      </c>
      <c r="H67" s="53"/>
      <c r="I67" s="655">
        <f t="shared" si="4"/>
        <v>0</v>
      </c>
    </row>
    <row r="68" spans="2:9" ht="30">
      <c r="B68" s="584" t="s">
        <v>1530</v>
      </c>
      <c r="C68" s="404"/>
      <c r="D68" s="637"/>
      <c r="E68" s="662" t="s">
        <v>765</v>
      </c>
      <c r="F68" s="647" t="s">
        <v>2076</v>
      </c>
      <c r="G68" s="644">
        <v>0.13500000000000001</v>
      </c>
      <c r="H68" s="54"/>
      <c r="I68" s="645">
        <f t="shared" si="4"/>
        <v>0</v>
      </c>
    </row>
    <row r="69" spans="2:9" ht="30">
      <c r="B69" s="584" t="s">
        <v>1531</v>
      </c>
      <c r="C69" s="404"/>
      <c r="D69" s="637"/>
      <c r="E69" s="662" t="s">
        <v>766</v>
      </c>
      <c r="F69" s="642" t="s">
        <v>2076</v>
      </c>
      <c r="G69" s="644">
        <v>0.22500000000000001</v>
      </c>
      <c r="H69" s="53"/>
      <c r="I69" s="655">
        <f t="shared" si="4"/>
        <v>0</v>
      </c>
    </row>
    <row r="70" spans="2:9" ht="30">
      <c r="B70" s="584" t="s">
        <v>2335</v>
      </c>
      <c r="C70" s="404"/>
      <c r="D70" s="637"/>
      <c r="E70" s="662" t="s">
        <v>767</v>
      </c>
      <c r="F70" s="647" t="s">
        <v>2076</v>
      </c>
      <c r="G70" s="644">
        <v>0.315</v>
      </c>
      <c r="H70" s="54"/>
      <c r="I70" s="645">
        <f t="shared" si="4"/>
        <v>0</v>
      </c>
    </row>
    <row r="71" spans="2:9" ht="30">
      <c r="B71" s="584" t="s">
        <v>2130</v>
      </c>
      <c r="C71" s="404"/>
      <c r="D71" s="637"/>
      <c r="E71" s="662" t="s">
        <v>768</v>
      </c>
      <c r="F71" s="647" t="s">
        <v>2076</v>
      </c>
      <c r="G71" s="644">
        <v>0.5625</v>
      </c>
      <c r="H71" s="54"/>
      <c r="I71" s="645">
        <f t="shared" si="4"/>
        <v>0</v>
      </c>
    </row>
    <row r="72" spans="2:9" ht="30">
      <c r="B72" s="584" t="s">
        <v>1336</v>
      </c>
      <c r="C72" s="404"/>
      <c r="D72" s="428"/>
      <c r="E72" s="664" t="s">
        <v>1691</v>
      </c>
      <c r="F72" s="647"/>
      <c r="G72" s="1114"/>
      <c r="H72" s="62"/>
      <c r="I72" s="658">
        <f>G72*H72</f>
        <v>0</v>
      </c>
    </row>
    <row r="73" spans="2:9" ht="15.75">
      <c r="C73" s="404"/>
      <c r="D73" s="650"/>
      <c r="E73" s="665"/>
      <c r="F73" s="505"/>
      <c r="G73" s="330"/>
      <c r="H73" s="330"/>
      <c r="I73" s="330"/>
    </row>
    <row r="74" spans="2:9" ht="60">
      <c r="C74" s="404"/>
      <c r="D74" s="637" t="s">
        <v>1571</v>
      </c>
      <c r="E74" s="666" t="s">
        <v>772</v>
      </c>
      <c r="F74" s="505"/>
      <c r="G74" s="360"/>
      <c r="H74" s="360"/>
      <c r="I74" s="360"/>
    </row>
    <row r="75" spans="2:9" ht="15.75">
      <c r="C75" s="404"/>
      <c r="D75" s="637"/>
      <c r="E75" s="113" t="s">
        <v>1692</v>
      </c>
      <c r="F75" s="505"/>
      <c r="G75" s="361"/>
      <c r="H75" s="361"/>
      <c r="I75" s="361"/>
    </row>
    <row r="76" spans="2:9" ht="15.75">
      <c r="B76" s="584" t="s">
        <v>1990</v>
      </c>
      <c r="C76" s="404"/>
      <c r="D76" s="637"/>
      <c r="E76" s="667" t="s">
        <v>1693</v>
      </c>
      <c r="F76" s="647" t="s">
        <v>1844</v>
      </c>
      <c r="G76" s="663">
        <v>2.8E-3</v>
      </c>
      <c r="H76" s="278"/>
      <c r="I76" s="661">
        <f>H76*G76</f>
        <v>0</v>
      </c>
    </row>
    <row r="77" spans="2:9" ht="17.25" customHeight="1">
      <c r="B77" s="584" t="s">
        <v>2197</v>
      </c>
      <c r="C77" s="404"/>
      <c r="D77" s="637"/>
      <c r="E77" s="668"/>
      <c r="F77" s="642" t="s">
        <v>1845</v>
      </c>
      <c r="G77" s="653">
        <v>1.14E-2</v>
      </c>
      <c r="H77" s="53"/>
      <c r="I77" s="655">
        <f>H77*G77</f>
        <v>0</v>
      </c>
    </row>
    <row r="78" spans="2:9" ht="15.75">
      <c r="B78" s="584" t="s">
        <v>2126</v>
      </c>
      <c r="C78" s="404"/>
      <c r="D78" s="637"/>
      <c r="E78" s="667"/>
      <c r="F78" s="647" t="s">
        <v>1846</v>
      </c>
      <c r="G78" s="644">
        <v>1.7999999999999999E-2</v>
      </c>
      <c r="H78" s="54"/>
      <c r="I78" s="645">
        <f>H78*G78</f>
        <v>0</v>
      </c>
    </row>
    <row r="79" spans="2:9" ht="15.75">
      <c r="B79" s="584" t="s">
        <v>828</v>
      </c>
      <c r="C79" s="404"/>
      <c r="D79" s="637"/>
      <c r="E79" s="668" t="s">
        <v>941</v>
      </c>
      <c r="F79" s="669" t="s">
        <v>2076</v>
      </c>
      <c r="G79" s="653">
        <v>0.13500000000000001</v>
      </c>
      <c r="H79" s="53"/>
      <c r="I79" s="655">
        <f>H79*G79</f>
        <v>0</v>
      </c>
    </row>
    <row r="80" spans="2:9" ht="15.75">
      <c r="B80" s="584" t="s">
        <v>956</v>
      </c>
      <c r="C80" s="404"/>
      <c r="D80" s="637"/>
      <c r="E80" s="667" t="s">
        <v>1694</v>
      </c>
      <c r="F80" s="670" t="s">
        <v>2076</v>
      </c>
      <c r="G80" s="644">
        <v>0.09</v>
      </c>
      <c r="H80" s="54"/>
      <c r="I80" s="645">
        <f>H80*G80</f>
        <v>0</v>
      </c>
    </row>
    <row r="81" spans="2:10" ht="15.75">
      <c r="C81" s="404"/>
      <c r="D81" s="637"/>
      <c r="E81" s="316"/>
      <c r="F81" s="505"/>
      <c r="G81" s="134"/>
      <c r="H81" s="120"/>
      <c r="I81" s="120"/>
    </row>
    <row r="82" spans="2:10" ht="15.75">
      <c r="C82" s="404"/>
      <c r="D82" s="637"/>
      <c r="E82" s="316" t="s">
        <v>1935</v>
      </c>
      <c r="F82" s="642"/>
      <c r="G82" s="120"/>
      <c r="H82" s="120"/>
      <c r="I82" s="120"/>
    </row>
    <row r="83" spans="2:10" ht="15.75">
      <c r="B83" s="584" t="s">
        <v>845</v>
      </c>
      <c r="C83" s="404"/>
      <c r="D83" s="637"/>
      <c r="E83" s="671" t="s">
        <v>1993</v>
      </c>
      <c r="F83" s="672" t="s">
        <v>2076</v>
      </c>
      <c r="G83" s="644">
        <v>1.7999999999999999E-2</v>
      </c>
      <c r="H83" s="54"/>
      <c r="I83" s="645">
        <f t="shared" ref="I83:I89" si="5">H83*G83</f>
        <v>0</v>
      </c>
    </row>
    <row r="84" spans="2:10" ht="15.75">
      <c r="B84" s="584" t="s">
        <v>535</v>
      </c>
      <c r="C84" s="404"/>
      <c r="D84" s="637"/>
      <c r="E84" s="673" t="s">
        <v>2135</v>
      </c>
      <c r="F84" s="674" t="s">
        <v>2076</v>
      </c>
      <c r="G84" s="644">
        <v>2.7E-2</v>
      </c>
      <c r="H84" s="54"/>
      <c r="I84" s="645">
        <f t="shared" si="5"/>
        <v>0</v>
      </c>
    </row>
    <row r="85" spans="2:10" ht="16.5" customHeight="1">
      <c r="B85" s="584" t="s">
        <v>620</v>
      </c>
      <c r="C85" s="404"/>
      <c r="D85" s="637"/>
      <c r="E85" s="673" t="s">
        <v>1600</v>
      </c>
      <c r="F85" s="675" t="s">
        <v>2076</v>
      </c>
      <c r="G85" s="644">
        <v>4.4999999999999998E-2</v>
      </c>
      <c r="H85" s="53"/>
      <c r="I85" s="655">
        <f t="shared" si="5"/>
        <v>0</v>
      </c>
    </row>
    <row r="86" spans="2:10" ht="15.75">
      <c r="B86" s="584" t="s">
        <v>621</v>
      </c>
      <c r="C86" s="404"/>
      <c r="D86" s="637"/>
      <c r="E86" s="673" t="s">
        <v>1601</v>
      </c>
      <c r="F86" s="675" t="s">
        <v>2076</v>
      </c>
      <c r="G86" s="644">
        <v>0.09</v>
      </c>
      <c r="H86" s="54"/>
      <c r="I86" s="645">
        <f t="shared" si="5"/>
        <v>0</v>
      </c>
    </row>
    <row r="87" spans="2:10" ht="15.75">
      <c r="B87" s="584" t="s">
        <v>1001</v>
      </c>
      <c r="C87" s="404"/>
      <c r="D87" s="637"/>
      <c r="E87" s="673" t="s">
        <v>942</v>
      </c>
      <c r="F87" s="353" t="s">
        <v>2076</v>
      </c>
      <c r="G87" s="644">
        <v>0.315</v>
      </c>
      <c r="H87" s="54"/>
      <c r="I87" s="645">
        <f t="shared" si="5"/>
        <v>0</v>
      </c>
    </row>
    <row r="88" spans="2:10" ht="15.75">
      <c r="B88" s="584" t="s">
        <v>679</v>
      </c>
      <c r="C88" s="549"/>
      <c r="D88" s="676"/>
      <c r="E88" s="677" t="s">
        <v>770</v>
      </c>
      <c r="F88" s="678" t="s">
        <v>2076</v>
      </c>
      <c r="G88" s="644">
        <v>1</v>
      </c>
      <c r="H88" s="253"/>
      <c r="I88" s="645">
        <f t="shared" si="5"/>
        <v>0</v>
      </c>
    </row>
    <row r="89" spans="2:10" ht="15.75">
      <c r="B89" s="584" t="s">
        <v>680</v>
      </c>
      <c r="C89" s="549"/>
      <c r="D89" s="676"/>
      <c r="E89" s="677" t="s">
        <v>771</v>
      </c>
      <c r="F89" s="678" t="s">
        <v>2076</v>
      </c>
      <c r="G89" s="644">
        <v>1</v>
      </c>
      <c r="H89" s="362"/>
      <c r="I89" s="645">
        <f t="shared" si="5"/>
        <v>0</v>
      </c>
    </row>
    <row r="90" spans="2:10" ht="15.75">
      <c r="C90" s="404"/>
      <c r="D90" s="637"/>
      <c r="E90" s="316"/>
      <c r="F90" s="505"/>
      <c r="G90" s="330"/>
      <c r="H90" s="330"/>
      <c r="I90" s="330"/>
    </row>
    <row r="91" spans="2:10" ht="30">
      <c r="C91" s="404"/>
      <c r="D91" s="637"/>
      <c r="E91" s="316" t="s">
        <v>1444</v>
      </c>
      <c r="F91" s="505"/>
      <c r="G91" s="361"/>
      <c r="H91" s="361"/>
      <c r="I91" s="361"/>
    </row>
    <row r="92" spans="2:10" ht="15.75">
      <c r="B92" s="584" t="s">
        <v>829</v>
      </c>
      <c r="C92" s="404"/>
      <c r="D92" s="637"/>
      <c r="E92" s="679" t="s">
        <v>2191</v>
      </c>
      <c r="F92" s="353" t="s">
        <v>2076</v>
      </c>
      <c r="G92" s="663">
        <v>0.09</v>
      </c>
      <c r="H92" s="53"/>
      <c r="I92" s="661">
        <f>H92*G92</f>
        <v>0</v>
      </c>
    </row>
    <row r="93" spans="2:10" ht="15.75">
      <c r="B93" s="584" t="s">
        <v>417</v>
      </c>
      <c r="C93" s="404"/>
      <c r="D93" s="637"/>
      <c r="E93" s="673" t="s">
        <v>942</v>
      </c>
      <c r="F93" s="670" t="s">
        <v>2076</v>
      </c>
      <c r="G93" s="644">
        <v>0.315</v>
      </c>
      <c r="H93" s="54"/>
      <c r="I93" s="645">
        <f>H93*G93</f>
        <v>0</v>
      </c>
    </row>
    <row r="94" spans="2:10" ht="15.75">
      <c r="B94" s="584" t="s">
        <v>405</v>
      </c>
      <c r="C94" s="549"/>
      <c r="D94" s="676"/>
      <c r="E94" s="677" t="s">
        <v>770</v>
      </c>
      <c r="F94" s="678" t="s">
        <v>2076</v>
      </c>
      <c r="G94" s="644">
        <v>1</v>
      </c>
      <c r="H94" s="253"/>
      <c r="I94" s="645">
        <f>H94*G94</f>
        <v>0</v>
      </c>
    </row>
    <row r="95" spans="2:10" ht="15.75">
      <c r="B95" s="584" t="s">
        <v>406</v>
      </c>
      <c r="C95" s="549"/>
      <c r="D95" s="676"/>
      <c r="E95" s="677" t="s">
        <v>771</v>
      </c>
      <c r="F95" s="678" t="s">
        <v>2076</v>
      </c>
      <c r="G95" s="644">
        <v>1</v>
      </c>
      <c r="H95" s="362"/>
      <c r="I95" s="645">
        <f>H95*G95</f>
        <v>0</v>
      </c>
    </row>
    <row r="96" spans="2:10" ht="15.75">
      <c r="B96" s="584"/>
      <c r="C96" s="404"/>
      <c r="D96" s="637"/>
      <c r="E96" s="680"/>
      <c r="F96" s="681"/>
      <c r="G96" s="330"/>
      <c r="H96" s="330"/>
      <c r="I96" s="330"/>
      <c r="J96" s="81"/>
    </row>
    <row r="97" spans="2:10" ht="15.75">
      <c r="B97" s="584"/>
      <c r="C97" s="404"/>
      <c r="D97" s="637"/>
      <c r="E97" s="668"/>
      <c r="F97" s="682"/>
      <c r="G97" s="360"/>
      <c r="H97" s="360"/>
      <c r="I97" s="360"/>
      <c r="J97" s="81"/>
    </row>
    <row r="98" spans="2:10" ht="15.75">
      <c r="B98" s="584"/>
      <c r="C98" s="404"/>
      <c r="D98" s="637"/>
      <c r="E98" s="316" t="s">
        <v>943</v>
      </c>
      <c r="F98" s="505"/>
      <c r="G98" s="361"/>
      <c r="H98" s="361"/>
      <c r="I98" s="361"/>
    </row>
    <row r="99" spans="2:10" ht="15.75">
      <c r="B99" s="584" t="s">
        <v>1176</v>
      </c>
      <c r="C99" s="404"/>
      <c r="D99" s="637"/>
      <c r="E99" s="673" t="s">
        <v>1993</v>
      </c>
      <c r="F99" s="675" t="s">
        <v>2076</v>
      </c>
      <c r="G99" s="663">
        <v>3.5999999999999997E-2</v>
      </c>
      <c r="H99" s="53"/>
      <c r="I99" s="661">
        <f t="shared" ref="I99:I105" si="6">H99*G99</f>
        <v>0</v>
      </c>
    </row>
    <row r="100" spans="2:10" ht="15.75">
      <c r="B100" s="584" t="s">
        <v>1177</v>
      </c>
      <c r="C100" s="404"/>
      <c r="D100" s="637"/>
      <c r="E100" s="673" t="s">
        <v>2135</v>
      </c>
      <c r="F100" s="674" t="s">
        <v>2076</v>
      </c>
      <c r="G100" s="644">
        <v>5.3999999999999999E-2</v>
      </c>
      <c r="H100" s="162"/>
      <c r="I100" s="645">
        <f t="shared" si="6"/>
        <v>0</v>
      </c>
    </row>
    <row r="101" spans="2:10" ht="15.75">
      <c r="B101" s="584" t="s">
        <v>1178</v>
      </c>
      <c r="C101" s="404"/>
      <c r="D101" s="637"/>
      <c r="E101" s="673" t="s">
        <v>1600</v>
      </c>
      <c r="F101" s="675" t="s">
        <v>2076</v>
      </c>
      <c r="G101" s="644">
        <v>0.09</v>
      </c>
      <c r="H101" s="53"/>
      <c r="I101" s="645">
        <f t="shared" si="6"/>
        <v>0</v>
      </c>
    </row>
    <row r="102" spans="2:10" ht="15.75">
      <c r="B102" s="584" t="s">
        <v>723</v>
      </c>
      <c r="C102" s="404"/>
      <c r="D102" s="637"/>
      <c r="E102" s="673" t="s">
        <v>1601</v>
      </c>
      <c r="F102" s="675" t="s">
        <v>2076</v>
      </c>
      <c r="G102" s="644">
        <v>0.18</v>
      </c>
      <c r="H102" s="54"/>
      <c r="I102" s="645">
        <f t="shared" si="6"/>
        <v>0</v>
      </c>
    </row>
    <row r="103" spans="2:10" ht="15.75">
      <c r="B103" s="584" t="s">
        <v>416</v>
      </c>
      <c r="C103" s="404"/>
      <c r="D103" s="637"/>
      <c r="E103" s="673" t="s">
        <v>942</v>
      </c>
      <c r="F103" s="353" t="s">
        <v>2076</v>
      </c>
      <c r="G103" s="644">
        <v>0.63</v>
      </c>
      <c r="H103" s="54"/>
      <c r="I103" s="645">
        <f t="shared" si="6"/>
        <v>0</v>
      </c>
    </row>
    <row r="104" spans="2:10" ht="15.75">
      <c r="B104" s="584" t="s">
        <v>953</v>
      </c>
      <c r="C104" s="549"/>
      <c r="D104" s="676"/>
      <c r="E104" s="677" t="s">
        <v>770</v>
      </c>
      <c r="F104" s="678" t="s">
        <v>2076</v>
      </c>
      <c r="G104" s="644">
        <v>1</v>
      </c>
      <c r="H104" s="253"/>
      <c r="I104" s="645">
        <f t="shared" si="6"/>
        <v>0</v>
      </c>
    </row>
    <row r="105" spans="2:10" ht="15.75">
      <c r="B105" s="584" t="s">
        <v>665</v>
      </c>
      <c r="C105" s="549"/>
      <c r="D105" s="676"/>
      <c r="E105" s="677" t="s">
        <v>771</v>
      </c>
      <c r="F105" s="678" t="s">
        <v>2076</v>
      </c>
      <c r="G105" s="644">
        <v>1</v>
      </c>
      <c r="H105" s="362"/>
      <c r="I105" s="645">
        <f t="shared" si="6"/>
        <v>0</v>
      </c>
    </row>
    <row r="106" spans="2:10" ht="15.75">
      <c r="B106" s="584"/>
      <c r="C106" s="404"/>
      <c r="D106" s="637"/>
      <c r="E106" s="316"/>
      <c r="F106" s="505"/>
      <c r="G106" s="330"/>
      <c r="H106" s="330"/>
      <c r="I106" s="330"/>
    </row>
    <row r="107" spans="2:10" ht="30">
      <c r="B107" s="704"/>
      <c r="C107" s="404"/>
      <c r="D107" s="637"/>
      <c r="E107" s="683" t="s">
        <v>944</v>
      </c>
      <c r="F107" s="316"/>
      <c r="G107" s="361"/>
      <c r="H107" s="361"/>
      <c r="I107" s="361"/>
    </row>
    <row r="108" spans="2:10" ht="15.75">
      <c r="B108" s="584" t="s">
        <v>863</v>
      </c>
      <c r="C108" s="404"/>
      <c r="D108" s="637"/>
      <c r="E108" s="673" t="s">
        <v>2191</v>
      </c>
      <c r="F108" s="684" t="s">
        <v>2076</v>
      </c>
      <c r="G108" s="663">
        <v>0.18</v>
      </c>
      <c r="H108" s="278"/>
      <c r="I108" s="661">
        <f>H108*G108</f>
        <v>0</v>
      </c>
    </row>
    <row r="109" spans="2:10" ht="15.75">
      <c r="B109" s="584" t="s">
        <v>670</v>
      </c>
      <c r="C109" s="404"/>
      <c r="D109" s="637"/>
      <c r="E109" s="673" t="s">
        <v>942</v>
      </c>
      <c r="F109" s="670" t="s">
        <v>2076</v>
      </c>
      <c r="G109" s="644">
        <v>0.63</v>
      </c>
      <c r="H109" s="54"/>
      <c r="I109" s="645">
        <f>H109*G109</f>
        <v>0</v>
      </c>
    </row>
    <row r="110" spans="2:10" ht="15.75">
      <c r="B110" s="584" t="s">
        <v>492</v>
      </c>
      <c r="C110" s="549"/>
      <c r="D110" s="676"/>
      <c r="E110" s="677" t="s">
        <v>770</v>
      </c>
      <c r="F110" s="678" t="s">
        <v>2076</v>
      </c>
      <c r="G110" s="644">
        <v>1</v>
      </c>
      <c r="H110" s="253"/>
      <c r="I110" s="645">
        <f>H110*G110</f>
        <v>0</v>
      </c>
    </row>
    <row r="111" spans="2:10" ht="15.75">
      <c r="B111" s="584" t="s">
        <v>637</v>
      </c>
      <c r="C111" s="549"/>
      <c r="D111" s="676"/>
      <c r="E111" s="677" t="s">
        <v>771</v>
      </c>
      <c r="F111" s="678" t="s">
        <v>2076</v>
      </c>
      <c r="G111" s="644">
        <v>1</v>
      </c>
      <c r="H111" s="362"/>
      <c r="I111" s="645">
        <f>H111*G111</f>
        <v>0</v>
      </c>
    </row>
    <row r="112" spans="2:10" ht="45">
      <c r="B112" s="584"/>
      <c r="C112" s="549"/>
      <c r="D112" s="676"/>
      <c r="E112" s="685" t="s">
        <v>1148</v>
      </c>
      <c r="F112" s="515"/>
      <c r="G112" s="262"/>
      <c r="H112" s="262"/>
      <c r="I112" s="262"/>
    </row>
    <row r="113" spans="2:9" ht="15.75">
      <c r="B113" s="584" t="s">
        <v>638</v>
      </c>
      <c r="C113" s="549"/>
      <c r="D113" s="676"/>
      <c r="E113" s="686"/>
      <c r="F113" s="687" t="s">
        <v>1844</v>
      </c>
      <c r="G113" s="644">
        <v>1.7500000000000002E-2</v>
      </c>
      <c r="H113" s="252"/>
      <c r="I113" s="645">
        <f>H113*G113</f>
        <v>0</v>
      </c>
    </row>
    <row r="114" spans="2:9" ht="30">
      <c r="B114" s="584" t="s">
        <v>339</v>
      </c>
      <c r="C114" s="549"/>
      <c r="D114" s="676"/>
      <c r="E114" s="685"/>
      <c r="F114" s="688" t="s">
        <v>1845</v>
      </c>
      <c r="G114" s="644">
        <v>7.0599999999999996E-2</v>
      </c>
      <c r="H114" s="253"/>
      <c r="I114" s="645">
        <f>H114*G114</f>
        <v>0</v>
      </c>
    </row>
    <row r="115" spans="2:9" ht="15.75">
      <c r="B115" s="584" t="s">
        <v>613</v>
      </c>
      <c r="C115" s="689"/>
      <c r="D115" s="690"/>
      <c r="E115" s="691"/>
      <c r="F115" s="687" t="s">
        <v>1846</v>
      </c>
      <c r="G115" s="644">
        <v>0.1125</v>
      </c>
      <c r="H115" s="362"/>
      <c r="I115" s="645">
        <f>H115*G115</f>
        <v>0</v>
      </c>
    </row>
    <row r="116" spans="2:9" ht="15.75">
      <c r="B116" s="584"/>
      <c r="C116" s="404"/>
      <c r="D116" s="650"/>
      <c r="E116" s="316"/>
      <c r="F116" s="505"/>
      <c r="G116" s="330"/>
      <c r="H116" s="330"/>
      <c r="I116" s="330"/>
    </row>
    <row r="117" spans="2:9" ht="15.75">
      <c r="C117" s="404"/>
      <c r="D117" s="637"/>
      <c r="E117" s="316"/>
      <c r="F117" s="505"/>
      <c r="G117" s="360"/>
      <c r="H117" s="360"/>
      <c r="I117" s="360"/>
    </row>
    <row r="118" spans="2:9" ht="15.75">
      <c r="C118" s="692" t="s">
        <v>2192</v>
      </c>
      <c r="D118" s="693"/>
      <c r="E118" s="117" t="s">
        <v>2289</v>
      </c>
      <c r="F118" s="505"/>
      <c r="G118" s="360"/>
      <c r="H118" s="360"/>
      <c r="I118" s="360"/>
    </row>
    <row r="119" spans="2:9" ht="15.75">
      <c r="C119" s="404"/>
      <c r="D119" s="637"/>
      <c r="E119" s="316"/>
      <c r="F119" s="505"/>
      <c r="G119" s="360"/>
      <c r="H119" s="360"/>
      <c r="I119" s="360"/>
    </row>
    <row r="120" spans="2:9" ht="15.75">
      <c r="C120" s="404"/>
      <c r="D120" s="637" t="s">
        <v>1567</v>
      </c>
      <c r="E120" s="694" t="s">
        <v>1744</v>
      </c>
      <c r="F120" s="505"/>
      <c r="G120" s="360"/>
      <c r="H120" s="360"/>
      <c r="I120" s="360"/>
    </row>
    <row r="121" spans="2:9" ht="15.75" hidden="1">
      <c r="C121" s="404"/>
      <c r="D121" s="637"/>
      <c r="E121" s="316"/>
      <c r="F121" s="505"/>
      <c r="G121" s="360"/>
      <c r="H121" s="360"/>
      <c r="I121" s="360"/>
    </row>
    <row r="122" spans="2:9" ht="30">
      <c r="C122" s="404"/>
      <c r="D122" s="637"/>
      <c r="E122" s="316" t="s">
        <v>1324</v>
      </c>
      <c r="F122" s="505"/>
      <c r="G122" s="361"/>
      <c r="H122" s="361"/>
      <c r="I122" s="361"/>
    </row>
    <row r="123" spans="2:9" ht="15.75">
      <c r="B123" s="584" t="s">
        <v>1565</v>
      </c>
      <c r="C123" s="404"/>
      <c r="D123" s="637"/>
      <c r="E123" s="679" t="s">
        <v>1693</v>
      </c>
      <c r="F123" s="695" t="s">
        <v>1844</v>
      </c>
      <c r="G123" s="644">
        <v>2.8E-3</v>
      </c>
      <c r="H123" s="278"/>
      <c r="I123" s="661">
        <f>H123*G123</f>
        <v>0</v>
      </c>
    </row>
    <row r="124" spans="2:9" ht="15" customHeight="1">
      <c r="B124" s="584" t="s">
        <v>1882</v>
      </c>
      <c r="C124" s="404"/>
      <c r="D124" s="637"/>
      <c r="E124" s="668"/>
      <c r="F124" s="642" t="s">
        <v>1845</v>
      </c>
      <c r="G124" s="644">
        <v>1.14E-2</v>
      </c>
      <c r="H124" s="53"/>
      <c r="I124" s="655">
        <f>H124*G124</f>
        <v>0</v>
      </c>
    </row>
    <row r="125" spans="2:9" ht="15.75">
      <c r="B125" s="584" t="s">
        <v>1947</v>
      </c>
      <c r="C125" s="404"/>
      <c r="D125" s="637"/>
      <c r="E125" s="667"/>
      <c r="F125" s="647" t="s">
        <v>1846</v>
      </c>
      <c r="G125" s="644">
        <v>1.7999999999999999E-2</v>
      </c>
      <c r="H125" s="54"/>
      <c r="I125" s="645">
        <f>H125*G125</f>
        <v>0</v>
      </c>
    </row>
    <row r="126" spans="2:9" ht="15.75">
      <c r="B126" s="584" t="s">
        <v>1127</v>
      </c>
      <c r="C126" s="404"/>
      <c r="D126" s="637"/>
      <c r="E126" s="668" t="s">
        <v>945</v>
      </c>
      <c r="F126" s="669" t="s">
        <v>2076</v>
      </c>
      <c r="G126" s="644">
        <v>0.13500000000000001</v>
      </c>
      <c r="H126" s="53"/>
      <c r="I126" s="655">
        <f>H126*G126</f>
        <v>0</v>
      </c>
    </row>
    <row r="127" spans="2:9" ht="15.75">
      <c r="B127" s="584" t="s">
        <v>951</v>
      </c>
      <c r="C127" s="404"/>
      <c r="D127" s="428"/>
      <c r="E127" s="667" t="s">
        <v>1694</v>
      </c>
      <c r="F127" s="670" t="s">
        <v>2076</v>
      </c>
      <c r="G127" s="644">
        <v>0.09</v>
      </c>
      <c r="H127" s="250"/>
      <c r="I127" s="658">
        <f>H127*G127</f>
        <v>0</v>
      </c>
    </row>
    <row r="128" spans="2:9" ht="15.75">
      <c r="C128" s="404"/>
      <c r="D128" s="650"/>
      <c r="E128" s="316"/>
      <c r="F128" s="505"/>
      <c r="G128" s="330"/>
      <c r="H128" s="330"/>
      <c r="I128" s="330"/>
    </row>
    <row r="129" spans="2:9" ht="15.75">
      <c r="C129" s="404"/>
      <c r="D129" s="637" t="s">
        <v>1569</v>
      </c>
      <c r="E129" s="694" t="s">
        <v>1572</v>
      </c>
      <c r="F129" s="505"/>
      <c r="G129" s="360"/>
      <c r="H129" s="360"/>
      <c r="I129" s="360"/>
    </row>
    <row r="130" spans="2:9" ht="15.75" hidden="1">
      <c r="C130" s="404"/>
      <c r="D130" s="637"/>
      <c r="E130" s="316"/>
      <c r="F130" s="505"/>
      <c r="G130" s="360"/>
      <c r="H130" s="360"/>
      <c r="I130" s="360"/>
    </row>
    <row r="131" spans="2:9" ht="30">
      <c r="C131" s="404"/>
      <c r="D131" s="637"/>
      <c r="E131" s="668" t="s">
        <v>1324</v>
      </c>
      <c r="F131" s="505"/>
      <c r="G131" s="361"/>
      <c r="H131" s="361"/>
      <c r="I131" s="361"/>
    </row>
    <row r="132" spans="2:9" ht="15.75">
      <c r="B132" s="584" t="s">
        <v>1546</v>
      </c>
      <c r="C132" s="404"/>
      <c r="D132" s="637"/>
      <c r="E132" s="668" t="s">
        <v>1693</v>
      </c>
      <c r="F132" s="642" t="s">
        <v>1844</v>
      </c>
      <c r="G132" s="644">
        <v>2.8E-3</v>
      </c>
      <c r="H132" s="278"/>
      <c r="I132" s="661">
        <f>H132*G132</f>
        <v>0</v>
      </c>
    </row>
    <row r="133" spans="2:9" ht="15.75" customHeight="1">
      <c r="B133" s="584" t="s">
        <v>1452</v>
      </c>
      <c r="C133" s="404"/>
      <c r="D133" s="637"/>
      <c r="E133" s="667"/>
      <c r="F133" s="647" t="s">
        <v>1845</v>
      </c>
      <c r="G133" s="644">
        <v>1.14E-2</v>
      </c>
      <c r="H133" s="54"/>
      <c r="I133" s="645">
        <f>H133*G133</f>
        <v>0</v>
      </c>
    </row>
    <row r="134" spans="2:9" ht="15.75">
      <c r="B134" s="584" t="s">
        <v>1858</v>
      </c>
      <c r="C134" s="404"/>
      <c r="D134" s="637"/>
      <c r="E134" s="668"/>
      <c r="F134" s="642" t="s">
        <v>1846</v>
      </c>
      <c r="G134" s="644">
        <v>1.7999999999999999E-2</v>
      </c>
      <c r="H134" s="53"/>
      <c r="I134" s="655">
        <f>H134*G134</f>
        <v>0</v>
      </c>
    </row>
    <row r="135" spans="2:9" ht="15.75">
      <c r="B135" s="584" t="s">
        <v>773</v>
      </c>
      <c r="C135" s="404"/>
      <c r="D135" s="637"/>
      <c r="E135" s="667" t="s">
        <v>941</v>
      </c>
      <c r="F135" s="670" t="s">
        <v>2076</v>
      </c>
      <c r="G135" s="644">
        <v>0.13500000000000001</v>
      </c>
      <c r="H135" s="54"/>
      <c r="I135" s="645">
        <f>H135*G135</f>
        <v>0</v>
      </c>
    </row>
    <row r="136" spans="2:9" ht="15.75">
      <c r="B136" s="584" t="s">
        <v>857</v>
      </c>
      <c r="C136" s="404"/>
      <c r="D136" s="428"/>
      <c r="E136" s="667" t="s">
        <v>1694</v>
      </c>
      <c r="F136" s="670" t="s">
        <v>2076</v>
      </c>
      <c r="G136" s="644">
        <v>0.09</v>
      </c>
      <c r="H136" s="250"/>
      <c r="I136" s="658">
        <f>H136*G136</f>
        <v>0</v>
      </c>
    </row>
    <row r="137" spans="2:9" ht="15.75">
      <c r="C137" s="404"/>
      <c r="D137" s="650"/>
      <c r="E137" s="316"/>
      <c r="F137" s="505"/>
      <c r="G137" s="330"/>
      <c r="H137" s="330"/>
      <c r="I137" s="330"/>
    </row>
    <row r="138" spans="2:9" ht="15.75">
      <c r="C138" s="404"/>
      <c r="D138" s="637" t="s">
        <v>1570</v>
      </c>
      <c r="E138" s="694" t="s">
        <v>1573</v>
      </c>
      <c r="F138" s="505"/>
      <c r="G138" s="360"/>
      <c r="H138" s="360"/>
      <c r="I138" s="360"/>
    </row>
    <row r="139" spans="2:9" ht="15.75" hidden="1">
      <c r="C139" s="404"/>
      <c r="D139" s="637"/>
      <c r="E139" s="316"/>
      <c r="F139" s="505"/>
      <c r="G139" s="360"/>
      <c r="H139" s="360"/>
      <c r="I139" s="360"/>
    </row>
    <row r="140" spans="2:9" ht="30">
      <c r="C140" s="404"/>
      <c r="D140" s="637"/>
      <c r="E140" s="668" t="s">
        <v>1324</v>
      </c>
      <c r="F140" s="505"/>
      <c r="G140" s="361"/>
      <c r="H140" s="361"/>
      <c r="I140" s="361"/>
    </row>
    <row r="141" spans="2:9" ht="15.75">
      <c r="B141" s="584" t="s">
        <v>1865</v>
      </c>
      <c r="C141" s="404"/>
      <c r="D141" s="637"/>
      <c r="E141" s="667" t="s">
        <v>1693</v>
      </c>
      <c r="F141" s="647" t="s">
        <v>1844</v>
      </c>
      <c r="G141" s="644">
        <v>2.8E-3</v>
      </c>
      <c r="H141" s="278"/>
      <c r="I141" s="661">
        <f>H141*G141</f>
        <v>0</v>
      </c>
    </row>
    <row r="142" spans="2:9" ht="18.75" customHeight="1">
      <c r="B142" s="584" t="s">
        <v>1205</v>
      </c>
      <c r="C142" s="404"/>
      <c r="D142" s="637"/>
      <c r="E142" s="668"/>
      <c r="F142" s="642" t="s">
        <v>1845</v>
      </c>
      <c r="G142" s="644">
        <v>1.14E-2</v>
      </c>
      <c r="H142" s="53"/>
      <c r="I142" s="655">
        <f>H142*G142</f>
        <v>0</v>
      </c>
    </row>
    <row r="143" spans="2:9" ht="15.75">
      <c r="B143" s="584" t="s">
        <v>1529</v>
      </c>
      <c r="C143" s="404"/>
      <c r="D143" s="637"/>
      <c r="E143" s="667"/>
      <c r="F143" s="647" t="s">
        <v>1846</v>
      </c>
      <c r="G143" s="644">
        <v>1.7999999999999999E-2</v>
      </c>
      <c r="H143" s="54"/>
      <c r="I143" s="645">
        <f>H143*G143</f>
        <v>0</v>
      </c>
    </row>
    <row r="144" spans="2:9" ht="15.75">
      <c r="B144" s="584" t="s">
        <v>757</v>
      </c>
      <c r="C144" s="404"/>
      <c r="D144" s="637"/>
      <c r="E144" s="668" t="s">
        <v>945</v>
      </c>
      <c r="F144" s="669" t="s">
        <v>2076</v>
      </c>
      <c r="G144" s="644">
        <v>0.13500000000000001</v>
      </c>
      <c r="H144" s="53"/>
      <c r="I144" s="655">
        <f>H144*G144</f>
        <v>0</v>
      </c>
    </row>
    <row r="145" spans="1:9" ht="15.75">
      <c r="B145" s="584" t="s">
        <v>858</v>
      </c>
      <c r="C145" s="248"/>
      <c r="D145" s="428"/>
      <c r="E145" s="667" t="s">
        <v>1694</v>
      </c>
      <c r="F145" s="670" t="s">
        <v>2076</v>
      </c>
      <c r="G145" s="644">
        <v>0.09</v>
      </c>
      <c r="H145" s="250"/>
      <c r="I145" s="658">
        <f>H145*G145</f>
        <v>0</v>
      </c>
    </row>
    <row r="146" spans="1:9" ht="15.75">
      <c r="C146" s="93"/>
      <c r="D146" s="127"/>
      <c r="E146" s="505"/>
      <c r="F146" s="505"/>
      <c r="G146" s="330"/>
      <c r="H146" s="330"/>
      <c r="I146" s="330"/>
    </row>
    <row r="147" spans="1:9" ht="15.75">
      <c r="C147" s="30"/>
      <c r="D147" s="696"/>
      <c r="E147" s="697"/>
      <c r="F147" s="697"/>
      <c r="G147" s="361"/>
      <c r="H147" s="361"/>
      <c r="I147" s="361"/>
    </row>
    <row r="148" spans="1:9" ht="15.75">
      <c r="B148" s="584" t="s">
        <v>2134</v>
      </c>
      <c r="C148" s="698"/>
      <c r="D148" s="699"/>
      <c r="E148" s="700" t="s">
        <v>1538</v>
      </c>
      <c r="F148" s="701"/>
      <c r="G148" s="363"/>
      <c r="H148" s="702">
        <f>SUM(H16:H147)</f>
        <v>0</v>
      </c>
      <c r="I148" s="702">
        <f>SUM(I16:I147)</f>
        <v>0</v>
      </c>
    </row>
    <row r="149" spans="1:9">
      <c r="A149" s="583" t="s">
        <v>1932</v>
      </c>
      <c r="B149" s="584" t="s">
        <v>1932</v>
      </c>
      <c r="F149" s="44"/>
      <c r="I149" s="703"/>
    </row>
    <row r="150" spans="1:9">
      <c r="F150" s="44"/>
      <c r="I150" s="703"/>
    </row>
    <row r="151" spans="1:9">
      <c r="F151" s="44"/>
      <c r="I151" s="703"/>
    </row>
    <row r="152" spans="1:9">
      <c r="F152" s="44"/>
      <c r="I152" s="703"/>
    </row>
    <row r="153" spans="1:9">
      <c r="F153" s="44"/>
      <c r="I153" s="703"/>
    </row>
    <row r="154" spans="1:9">
      <c r="F154" s="44"/>
      <c r="I154" s="703"/>
    </row>
    <row r="155" spans="1:9">
      <c r="F155" s="44"/>
      <c r="I155" s="703"/>
    </row>
    <row r="156" spans="1:9">
      <c r="F156" s="44"/>
      <c r="I156" s="703"/>
    </row>
    <row r="157" spans="1:9">
      <c r="F157" s="44"/>
      <c r="I157" s="703"/>
    </row>
    <row r="158" spans="1:9">
      <c r="F158" s="44"/>
      <c r="I158" s="703"/>
    </row>
    <row r="159" spans="1:9">
      <c r="F159" s="44"/>
      <c r="I159" s="703"/>
    </row>
    <row r="160" spans="1:9">
      <c r="F160" s="44"/>
      <c r="I160" s="703"/>
    </row>
    <row r="161" spans="6:9">
      <c r="F161" s="44"/>
      <c r="I161" s="703"/>
    </row>
    <row r="162" spans="6:9">
      <c r="F162" s="44"/>
      <c r="I162" s="703"/>
    </row>
    <row r="163" spans="6:9">
      <c r="F163" s="44"/>
      <c r="I163" s="703"/>
    </row>
    <row r="164" spans="6:9">
      <c r="F164" s="44"/>
      <c r="I164" s="703"/>
    </row>
    <row r="165" spans="6:9">
      <c r="F165" s="44"/>
      <c r="I165" s="703"/>
    </row>
    <row r="166" spans="6:9">
      <c r="F166" s="44"/>
      <c r="I166" s="703"/>
    </row>
    <row r="167" spans="6:9">
      <c r="F167" s="44"/>
      <c r="I167" s="703"/>
    </row>
    <row r="168" spans="6:9">
      <c r="F168" s="44"/>
      <c r="I168" s="703"/>
    </row>
    <row r="169" spans="6:9">
      <c r="F169" s="44"/>
      <c r="I169" s="703"/>
    </row>
    <row r="170" spans="6:9">
      <c r="F170" s="44"/>
      <c r="I170" s="703"/>
    </row>
    <row r="171" spans="6:9">
      <c r="F171" s="44"/>
      <c r="I171" s="703"/>
    </row>
    <row r="172" spans="6:9">
      <c r="F172" s="44"/>
      <c r="I172" s="703"/>
    </row>
    <row r="173" spans="6:9">
      <c r="F173" s="44"/>
      <c r="I173" s="703"/>
    </row>
    <row r="174" spans="6:9">
      <c r="F174" s="44"/>
      <c r="I174" s="703"/>
    </row>
    <row r="175" spans="6:9">
      <c r="F175" s="44"/>
      <c r="I175" s="703"/>
    </row>
    <row r="176" spans="6:9">
      <c r="F176" s="44"/>
      <c r="I176" s="703"/>
    </row>
    <row r="177" spans="6:9">
      <c r="F177" s="44"/>
      <c r="I177" s="703"/>
    </row>
    <row r="178" spans="6:9">
      <c r="F178" s="44"/>
      <c r="I178" s="703"/>
    </row>
    <row r="179" spans="6:9">
      <c r="F179" s="44"/>
      <c r="I179" s="703"/>
    </row>
    <row r="180" spans="6:9">
      <c r="F180" s="44"/>
      <c r="I180" s="703"/>
    </row>
    <row r="181" spans="6:9">
      <c r="F181" s="44"/>
      <c r="I181" s="703"/>
    </row>
    <row r="182" spans="6:9">
      <c r="F182" s="44"/>
      <c r="I182" s="703"/>
    </row>
    <row r="183" spans="6:9">
      <c r="F183" s="44"/>
    </row>
    <row r="184" spans="6:9">
      <c r="F184" s="44"/>
    </row>
    <row r="185" spans="6:9">
      <c r="F185" s="44"/>
    </row>
    <row r="186" spans="6:9">
      <c r="F186" s="44"/>
    </row>
    <row r="187" spans="6:9">
      <c r="F187" s="44"/>
    </row>
    <row r="188" spans="6:9">
      <c r="F188" s="44"/>
    </row>
    <row r="189" spans="6:9">
      <c r="F189" s="44"/>
    </row>
    <row r="190" spans="6:9">
      <c r="F190" s="44"/>
    </row>
    <row r="191" spans="6:9">
      <c r="F191" s="44"/>
    </row>
    <row r="192" spans="6:9">
      <c r="F192" s="44"/>
    </row>
    <row r="193" spans="6:6">
      <c r="F193" s="44"/>
    </row>
    <row r="194" spans="6:6">
      <c r="F194" s="44"/>
    </row>
    <row r="195" spans="6:6">
      <c r="F195" s="44"/>
    </row>
    <row r="196" spans="6:6">
      <c r="F196" s="44"/>
    </row>
    <row r="197" spans="6:6">
      <c r="F197" s="44"/>
    </row>
    <row r="198" spans="6:6">
      <c r="F198" s="44"/>
    </row>
    <row r="199" spans="6:6">
      <c r="F199" s="44"/>
    </row>
    <row r="200" spans="6:6">
      <c r="F200" s="44"/>
    </row>
    <row r="201" spans="6:6">
      <c r="F201" s="44"/>
    </row>
    <row r="202" spans="6:6">
      <c r="F202" s="44"/>
    </row>
    <row r="203" spans="6:6">
      <c r="F203" s="44"/>
    </row>
    <row r="204" spans="6:6">
      <c r="F204" s="44"/>
    </row>
    <row r="205" spans="6:6">
      <c r="F205" s="44"/>
    </row>
  </sheetData>
  <sheetProtection selectLockedCells="1"/>
  <customSheetViews>
    <customSheetView guid="{C656755E-087F-4322-9153-0D74508702C2}" scale="85" showGridLines="0" hiddenRows="1" hiddenColumns="1" showRuler="0" topLeftCell="C1">
      <pane xSplit="5" ySplit="11" topLeftCell="H12" activePane="bottomRight" state="frozen"/>
      <selection pane="bottomRight" activeCell="H21" sqref="H21"/>
      <pageMargins left="0.7" right="0.7" top="0.75" bottom="0.75" header="0.3" footer="0.3"/>
      <pageSetup paperSize="9" orientation="portrait" r:id="rId1"/>
      <headerFooter alignWithMargins="0"/>
    </customSheetView>
    <customSheetView guid="{B2DADC57-CD23-4A22-854B-9949F43EE2AF}" showGridLines="0" hiddenRows="1">
      <selection activeCell="H10" sqref="H10"/>
      <pageMargins left="0.7" right="0.7" top="0.75" bottom="0.75" header="0.3" footer="0.3"/>
      <pageSetup paperSize="9" orientation="portrait" r:id="rId2"/>
    </customSheetView>
    <customSheetView guid="{290FAA79-53B0-4271-A47B-4355DB22127F}" showGridLines="0" hiddenRows="1" hiddenColumns="1" topLeftCell="B1">
      <selection activeCell="E8" sqref="E8"/>
      <pageMargins left="0.7" right="0.7" top="0.75" bottom="0.75" header="0.3" footer="0.3"/>
      <pageSetup paperSize="9" orientation="portrait" r:id="rId3"/>
    </customSheetView>
    <customSheetView guid="{0D0E74A5-5ACB-4F4A-B69C-A4134FF0F81A}" showGridLines="0" hiddenRows="1" showRuler="0">
      <selection activeCell="C14" sqref="C14"/>
      <pageMargins left="0.7" right="0.7" top="0.75" bottom="0.75" header="0.3" footer="0.3"/>
      <pageSetup paperSize="9" orientation="portrait" r:id="rId4"/>
      <headerFooter alignWithMargins="0"/>
    </customSheetView>
    <customSheetView guid="{6539077E-CD1A-4B18-9135-B39C256405B4}" showGridLines="0" hiddenRows="1" showRuler="0">
      <selection activeCell="H10" sqref="H10"/>
      <pageMargins left="0.7" right="0.7" top="0.75" bottom="0.75" header="0.3" footer="0.3"/>
      <pageSetup paperSize="9" orientation="portrait" r:id="rId5"/>
      <headerFooter alignWithMargins="0"/>
    </customSheetView>
    <customSheetView guid="{D2ECFDE0-F0A4-46CF-A9B7-1E0B9B5132A4}" scale="86" showGridLines="0" hiddenRows="1" hiddenColumns="1" showRuler="0" topLeftCell="C1">
      <pane xSplit="5" ySplit="11" topLeftCell="H15" activePane="bottomRight" state="frozen"/>
      <selection pane="bottomRight" activeCell="H122" sqref="H122"/>
      <pageMargins left="0.7" right="0.7" top="0.75" bottom="0.75" header="0.3" footer="0.3"/>
      <pageSetup paperSize="9" orientation="portrait" r:id="rId6"/>
      <headerFooter alignWithMargins="0"/>
    </customSheetView>
    <customSheetView guid="{A5742EAC-0783-4409-AFA4-17D078B1E637}" scale="85" showGridLines="0" hiddenRows="1" hiddenColumns="1" topLeftCell="C1">
      <pane xSplit="5" ySplit="11" topLeftCell="H12" activePane="bottomRight" state="frozen"/>
      <selection pane="bottomRight" activeCell="H21" sqref="H21"/>
      <pageMargins left="0.7" right="0.7" top="0.75" bottom="0.75" header="0.3" footer="0.3"/>
      <pageSetup paperSize="9" orientation="portrait" r:id="rId7"/>
    </customSheetView>
  </customSheetViews>
  <mergeCells count="9">
    <mergeCell ref="E57:E59"/>
    <mergeCell ref="E65:E67"/>
    <mergeCell ref="C6:E6"/>
    <mergeCell ref="C1:K1"/>
    <mergeCell ref="C2:I2"/>
    <mergeCell ref="C3:I3"/>
    <mergeCell ref="E39:E41"/>
    <mergeCell ref="C5:E5"/>
    <mergeCell ref="E48:E50"/>
  </mergeCells>
  <phoneticPr fontId="0" type="noConversion"/>
  <dataValidations count="2">
    <dataValidation type="decimal" allowBlank="1" showInputMessage="1" showErrorMessage="1" errorTitle="Error !!" error="The reported value is either a text or Negative or Greater than 13 digits (9999999999999.99)._x000a_ _x000a_Please report correct value._x000a_" sqref="H141:H145 H84:H89 H16:H17 H76:H80 H65:H72 H57:H62 H48:H54 H39:H45 H30:H35 H28 H24:H26 H19:H22 H123:H127 H108:H115 H99:H105 H132:H136 H93:H95 H97">
      <formula1>0</formula1>
      <formula2>9999999999999.99</formula2>
    </dataValidation>
    <dataValidation type="list" allowBlank="1" showInputMessage="1" showErrorMessage="1" sqref="G72">
      <formula1>MRCC</formula1>
    </dataValidation>
  </dataValidations>
  <pageMargins left="0.7" right="0.7" top="0.75" bottom="0.75" header="0.3" footer="0.3"/>
  <pageSetup paperSize="9" scale="90" orientation="landscape" r:id="rId8"/>
  <legacyDrawing r:id="rId9"/>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K191"/>
  <sheetViews>
    <sheetView showGridLines="0" defaultGridColor="0" topLeftCell="C1" colorId="32" zoomScale="85" zoomScaleNormal="100" workbookViewId="0">
      <pane ySplit="11" topLeftCell="A12" activePane="bottomLeft" state="frozen"/>
      <selection activeCell="G12" sqref="G12"/>
      <selection pane="bottomLeft" activeCell="F6" sqref="F6"/>
    </sheetView>
  </sheetViews>
  <sheetFormatPr defaultColWidth="9.140625" defaultRowHeight="15"/>
  <cols>
    <col min="1" max="1" width="11.28515625" style="576" hidden="1" customWidth="1"/>
    <col min="2" max="2" width="10.28515625" style="577" hidden="1" customWidth="1"/>
    <col min="3" max="3" width="6.140625" style="25" customWidth="1"/>
    <col min="4" max="4" width="51.5703125" style="44" customWidth="1"/>
    <col min="5" max="5" width="26.140625" style="44" customWidth="1"/>
    <col min="6" max="6" width="14.85546875" style="25" customWidth="1"/>
    <col min="7" max="8" width="22.7109375" style="25" customWidth="1"/>
    <col min="9" max="16384" width="9.140625" style="25"/>
  </cols>
  <sheetData>
    <row r="1" spans="1:11">
      <c r="C1" s="1413"/>
      <c r="D1" s="1413"/>
      <c r="E1" s="1413"/>
      <c r="F1" s="1413"/>
      <c r="G1" s="1413"/>
      <c r="H1" s="1413"/>
    </row>
    <row r="2" spans="1:11" ht="30.75" customHeight="1">
      <c r="C2" s="1497" t="s">
        <v>1902</v>
      </c>
      <c r="D2" s="1497"/>
      <c r="E2" s="1497"/>
      <c r="F2" s="1497"/>
      <c r="G2" s="1497"/>
      <c r="H2" s="1497"/>
    </row>
    <row r="3" spans="1:11" ht="21.75" customHeight="1">
      <c r="C3" s="1508" t="s">
        <v>846</v>
      </c>
      <c r="D3" s="1508"/>
      <c r="E3" s="1508"/>
      <c r="F3" s="1508"/>
      <c r="G3" s="1508"/>
      <c r="H3" s="1508"/>
    </row>
    <row r="4" spans="1:11" ht="9.75" customHeight="1"/>
    <row r="5" spans="1:11">
      <c r="C5" s="1446" t="s">
        <v>840</v>
      </c>
      <c r="D5" s="1481"/>
      <c r="E5" s="487" t="s">
        <v>2042</v>
      </c>
    </row>
    <row r="6" spans="1:11" ht="15.75" thickBot="1">
      <c r="C6" s="1442"/>
      <c r="D6" s="1507"/>
      <c r="E6" s="433"/>
    </row>
    <row r="7" spans="1:11" hidden="1">
      <c r="D7" s="25"/>
      <c r="E7" s="25"/>
    </row>
    <row r="8" spans="1:11" s="27" customFormat="1" ht="15.75" hidden="1" thickBot="1">
      <c r="A8" s="576"/>
      <c r="B8" s="577"/>
      <c r="D8" s="27" t="s">
        <v>2436</v>
      </c>
      <c r="F8" s="27" t="s">
        <v>1785</v>
      </c>
      <c r="G8" s="27" t="s">
        <v>1933</v>
      </c>
      <c r="H8" s="27" t="s">
        <v>1457</v>
      </c>
    </row>
    <row r="9" spans="1:11" ht="15.75" thickBot="1">
      <c r="D9" s="25"/>
      <c r="E9" s="25"/>
      <c r="H9" s="154" t="s">
        <v>628</v>
      </c>
    </row>
    <row r="10" spans="1:11" s="703" customFormat="1" ht="45">
      <c r="A10" s="747"/>
      <c r="B10" s="748"/>
      <c r="C10" s="124" t="s">
        <v>1961</v>
      </c>
      <c r="D10" s="124" t="s">
        <v>1962</v>
      </c>
      <c r="E10" s="124" t="s">
        <v>2073</v>
      </c>
      <c r="F10" s="124" t="s">
        <v>2062</v>
      </c>
      <c r="G10" s="124" t="s">
        <v>2287</v>
      </c>
      <c r="H10" s="152" t="s">
        <v>1900</v>
      </c>
      <c r="I10" s="531"/>
      <c r="J10" s="707"/>
      <c r="K10" s="707"/>
    </row>
    <row r="11" spans="1:11" ht="15.75">
      <c r="C11" s="633">
        <v>1</v>
      </c>
      <c r="D11" s="492">
        <v>2</v>
      </c>
      <c r="E11" s="708">
        <v>3</v>
      </c>
      <c r="F11" s="1081">
        <v>4</v>
      </c>
      <c r="G11" s="146">
        <v>5</v>
      </c>
      <c r="H11" s="1081">
        <v>6</v>
      </c>
      <c r="I11" s="560"/>
      <c r="J11" s="560"/>
      <c r="K11" s="560"/>
    </row>
    <row r="12" spans="1:11" ht="15.75">
      <c r="C12" s="560"/>
      <c r="D12" s="709"/>
      <c r="E12" s="628"/>
      <c r="F12" s="330"/>
      <c r="G12" s="330"/>
      <c r="H12" s="176"/>
      <c r="I12" s="560"/>
      <c r="J12" s="560"/>
      <c r="K12" s="560"/>
    </row>
    <row r="13" spans="1:11" ht="15.75">
      <c r="C13" s="93" t="s">
        <v>2193</v>
      </c>
      <c r="D13" s="710" t="s">
        <v>1960</v>
      </c>
      <c r="E13" s="711"/>
      <c r="F13" s="360"/>
      <c r="G13" s="360"/>
      <c r="H13" s="441"/>
      <c r="I13" s="560"/>
      <c r="J13" s="560"/>
      <c r="K13" s="560"/>
    </row>
    <row r="14" spans="1:11" ht="15.75">
      <c r="C14" s="93"/>
      <c r="D14" s="642"/>
      <c r="E14" s="711"/>
      <c r="F14" s="361"/>
      <c r="G14" s="361"/>
      <c r="H14" s="174"/>
      <c r="I14" s="560"/>
      <c r="J14" s="560"/>
      <c r="K14" s="560"/>
    </row>
    <row r="15" spans="1:11" ht="30">
      <c r="C15" s="712" t="s">
        <v>1688</v>
      </c>
      <c r="D15" s="111" t="s">
        <v>1579</v>
      </c>
      <c r="E15" s="711"/>
      <c r="F15" s="361"/>
      <c r="G15" s="361"/>
      <c r="H15" s="174"/>
      <c r="I15" s="560"/>
      <c r="J15" s="560"/>
      <c r="K15" s="560"/>
    </row>
    <row r="16" spans="1:11" ht="15.75">
      <c r="B16" s="584" t="s">
        <v>1714</v>
      </c>
      <c r="C16" s="404"/>
      <c r="D16" s="113" t="s">
        <v>2075</v>
      </c>
      <c r="E16" s="504" t="s">
        <v>2076</v>
      </c>
      <c r="F16" s="663">
        <v>0</v>
      </c>
      <c r="G16" s="310"/>
      <c r="H16" s="661">
        <f>F16*G16</f>
        <v>0</v>
      </c>
      <c r="I16" s="713"/>
      <c r="J16" s="560"/>
      <c r="K16" s="560"/>
    </row>
    <row r="17" spans="2:11" ht="30">
      <c r="B17" s="584" t="s">
        <v>2225</v>
      </c>
      <c r="C17" s="404"/>
      <c r="D17" s="646" t="s">
        <v>2077</v>
      </c>
      <c r="E17" s="501" t="s">
        <v>2076</v>
      </c>
      <c r="F17" s="657">
        <v>0</v>
      </c>
      <c r="G17" s="62"/>
      <c r="H17" s="658">
        <f>F17*G17</f>
        <v>0</v>
      </c>
      <c r="I17" s="713"/>
      <c r="J17" s="560"/>
      <c r="K17" s="560"/>
    </row>
    <row r="18" spans="2:11" ht="30">
      <c r="C18" s="404"/>
      <c r="D18" s="643" t="s">
        <v>2078</v>
      </c>
      <c r="E18" s="711"/>
      <c r="F18" s="259"/>
      <c r="G18" s="259"/>
      <c r="H18" s="259"/>
      <c r="I18" s="713"/>
      <c r="J18" s="560"/>
      <c r="K18" s="560"/>
    </row>
    <row r="19" spans="2:11" ht="15.75">
      <c r="B19" s="584" t="s">
        <v>2314</v>
      </c>
      <c r="C19" s="404"/>
      <c r="D19" s="648" t="s">
        <v>1237</v>
      </c>
      <c r="E19" s="711" t="s">
        <v>1843</v>
      </c>
      <c r="F19" s="663">
        <v>2.8E-3</v>
      </c>
      <c r="G19" s="310"/>
      <c r="H19" s="661">
        <f>F19*G19</f>
        <v>0</v>
      </c>
      <c r="I19" s="713"/>
      <c r="J19" s="560"/>
      <c r="K19" s="560"/>
    </row>
    <row r="20" spans="2:11" ht="30">
      <c r="B20" s="584" t="s">
        <v>2066</v>
      </c>
      <c r="C20" s="404"/>
      <c r="D20" s="649" t="s">
        <v>1689</v>
      </c>
      <c r="E20" s="501" t="s">
        <v>1845</v>
      </c>
      <c r="F20" s="644">
        <v>1.1299999999999999E-2</v>
      </c>
      <c r="G20" s="63"/>
      <c r="H20" s="645">
        <f>F20*G20</f>
        <v>0</v>
      </c>
      <c r="I20" s="713"/>
      <c r="J20" s="560"/>
      <c r="K20" s="560"/>
    </row>
    <row r="21" spans="2:11" ht="15.75">
      <c r="B21" s="584" t="s">
        <v>1941</v>
      </c>
      <c r="C21" s="404"/>
      <c r="D21" s="649" t="s">
        <v>2079</v>
      </c>
      <c r="E21" s="501" t="s">
        <v>1846</v>
      </c>
      <c r="F21" s="644">
        <v>1.7999999999999999E-2</v>
      </c>
      <c r="G21" s="63"/>
      <c r="H21" s="645">
        <f>F21*G21</f>
        <v>0</v>
      </c>
      <c r="I21" s="713"/>
      <c r="J21" s="560"/>
      <c r="K21" s="560"/>
    </row>
    <row r="22" spans="2:11" ht="45">
      <c r="B22" s="584" t="s">
        <v>2028</v>
      </c>
      <c r="C22" s="404"/>
      <c r="D22" s="646" t="s">
        <v>2081</v>
      </c>
      <c r="E22" s="501" t="s">
        <v>2076</v>
      </c>
      <c r="F22" s="657">
        <v>0</v>
      </c>
      <c r="G22" s="62"/>
      <c r="H22" s="658">
        <f>F22*G22</f>
        <v>0</v>
      </c>
      <c r="I22" s="713"/>
      <c r="J22" s="560"/>
      <c r="K22" s="560"/>
    </row>
    <row r="23" spans="2:11" ht="45">
      <c r="C23" s="404"/>
      <c r="D23" s="643" t="s">
        <v>2057</v>
      </c>
      <c r="E23" s="711"/>
      <c r="F23" s="259"/>
      <c r="G23" s="259"/>
      <c r="H23" s="259"/>
      <c r="I23" s="713"/>
      <c r="J23" s="560"/>
      <c r="K23" s="560"/>
    </row>
    <row r="24" spans="2:11" ht="15.75">
      <c r="B24" s="584" t="s">
        <v>1212</v>
      </c>
      <c r="C24" s="404"/>
      <c r="D24" s="714" t="s">
        <v>1237</v>
      </c>
      <c r="E24" s="504" t="s">
        <v>1843</v>
      </c>
      <c r="F24" s="663">
        <v>2.8E-3</v>
      </c>
      <c r="G24" s="310"/>
      <c r="H24" s="661">
        <f>F24*G24</f>
        <v>0</v>
      </c>
      <c r="I24" s="713"/>
      <c r="J24" s="560"/>
      <c r="K24" s="560"/>
    </row>
    <row r="25" spans="2:11" ht="30">
      <c r="B25" s="584" t="s">
        <v>1813</v>
      </c>
      <c r="C25" s="404"/>
      <c r="D25" s="649" t="s">
        <v>1689</v>
      </c>
      <c r="E25" s="501" t="s">
        <v>1845</v>
      </c>
      <c r="F25" s="644">
        <v>1.1299999999999999E-2</v>
      </c>
      <c r="G25" s="63"/>
      <c r="H25" s="645">
        <f>F25*G25</f>
        <v>0</v>
      </c>
      <c r="I25" s="713"/>
      <c r="J25" s="560"/>
      <c r="K25" s="560"/>
    </row>
    <row r="26" spans="2:11" ht="15.75">
      <c r="B26" s="584" t="s">
        <v>2058</v>
      </c>
      <c r="C26" s="248"/>
      <c r="D26" s="649" t="s">
        <v>2079</v>
      </c>
      <c r="E26" s="501" t="s">
        <v>1846</v>
      </c>
      <c r="F26" s="657">
        <v>1.7999999999999999E-2</v>
      </c>
      <c r="G26" s="62"/>
      <c r="H26" s="658">
        <f>F26*G26</f>
        <v>0</v>
      </c>
      <c r="I26" s="713"/>
      <c r="J26" s="560"/>
      <c r="K26" s="560"/>
    </row>
    <row r="27" spans="2:11" ht="30">
      <c r="C27" s="712" t="s">
        <v>1569</v>
      </c>
      <c r="D27" s="111" t="s">
        <v>1580</v>
      </c>
      <c r="E27" s="711"/>
      <c r="F27" s="259"/>
      <c r="G27" s="259"/>
      <c r="H27" s="259"/>
      <c r="I27" s="713"/>
      <c r="J27" s="560"/>
      <c r="K27" s="560"/>
    </row>
    <row r="28" spans="2:11" ht="15.75">
      <c r="B28" s="584" t="s">
        <v>2336</v>
      </c>
      <c r="C28" s="404"/>
      <c r="D28" s="641" t="s">
        <v>1599</v>
      </c>
      <c r="E28" s="711" t="s">
        <v>2076</v>
      </c>
      <c r="F28" s="663">
        <v>0</v>
      </c>
      <c r="G28" s="310"/>
      <c r="H28" s="661">
        <f t="shared" ref="H28:H34" si="0">F28*G28</f>
        <v>0</v>
      </c>
      <c r="I28" s="713"/>
      <c r="J28" s="560"/>
      <c r="K28" s="560"/>
    </row>
    <row r="29" spans="2:11" ht="15.75">
      <c r="B29" s="584" t="s">
        <v>2098</v>
      </c>
      <c r="C29" s="404"/>
      <c r="D29" s="656" t="s">
        <v>2065</v>
      </c>
      <c r="E29" s="501" t="s">
        <v>1843</v>
      </c>
      <c r="F29" s="644">
        <v>2.8E-3</v>
      </c>
      <c r="G29" s="63"/>
      <c r="H29" s="645">
        <f t="shared" si="0"/>
        <v>0</v>
      </c>
      <c r="I29" s="713"/>
      <c r="J29" s="560"/>
      <c r="K29" s="560"/>
    </row>
    <row r="30" spans="2:11" ht="30">
      <c r="B30" s="584" t="s">
        <v>2060</v>
      </c>
      <c r="C30" s="404"/>
      <c r="D30" s="641" t="s">
        <v>2065</v>
      </c>
      <c r="E30" s="711" t="s">
        <v>1845</v>
      </c>
      <c r="F30" s="653">
        <v>1.1299999999999999E-2</v>
      </c>
      <c r="G30" s="64"/>
      <c r="H30" s="655">
        <f t="shared" si="0"/>
        <v>0</v>
      </c>
      <c r="I30" s="713"/>
      <c r="J30" s="560"/>
      <c r="K30" s="560"/>
    </row>
    <row r="31" spans="2:11" ht="15.75">
      <c r="B31" s="584" t="s">
        <v>1802</v>
      </c>
      <c r="C31" s="404"/>
      <c r="D31" s="656" t="s">
        <v>2065</v>
      </c>
      <c r="E31" s="501" t="s">
        <v>1846</v>
      </c>
      <c r="F31" s="644">
        <v>1.7999999999999999E-2</v>
      </c>
      <c r="G31" s="63"/>
      <c r="H31" s="645">
        <f t="shared" si="0"/>
        <v>0</v>
      </c>
      <c r="I31" s="713"/>
      <c r="J31" s="560"/>
      <c r="K31" s="560"/>
    </row>
    <row r="32" spans="2:11" ht="15.75">
      <c r="B32" s="584" t="s">
        <v>1974</v>
      </c>
      <c r="C32" s="404"/>
      <c r="D32" s="641" t="s">
        <v>1602</v>
      </c>
      <c r="E32" s="711" t="s">
        <v>2076</v>
      </c>
      <c r="F32" s="653">
        <v>0.09</v>
      </c>
      <c r="G32" s="64"/>
      <c r="H32" s="655">
        <f t="shared" si="0"/>
        <v>0</v>
      </c>
      <c r="I32" s="713"/>
      <c r="J32" s="560"/>
      <c r="K32" s="560"/>
    </row>
    <row r="33" spans="2:11" ht="15.75">
      <c r="B33" s="584" t="s">
        <v>1459</v>
      </c>
      <c r="C33" s="404"/>
      <c r="D33" s="656" t="s">
        <v>1603</v>
      </c>
      <c r="E33" s="501" t="s">
        <v>2076</v>
      </c>
      <c r="F33" s="644">
        <v>0.13500000000000001</v>
      </c>
      <c r="G33" s="63"/>
      <c r="H33" s="645">
        <f t="shared" si="0"/>
        <v>0</v>
      </c>
      <c r="I33" s="713"/>
      <c r="J33" s="560"/>
      <c r="K33" s="560"/>
    </row>
    <row r="34" spans="2:11" ht="15.75">
      <c r="B34" s="584" t="s">
        <v>2080</v>
      </c>
      <c r="C34" s="248"/>
      <c r="D34" s="656" t="s">
        <v>1604</v>
      </c>
      <c r="E34" s="501" t="s">
        <v>2076</v>
      </c>
      <c r="F34" s="657">
        <v>0.13500000000000001</v>
      </c>
      <c r="G34" s="62"/>
      <c r="H34" s="658">
        <f t="shared" si="0"/>
        <v>0</v>
      </c>
      <c r="I34" s="713"/>
      <c r="J34" s="560"/>
      <c r="K34" s="560"/>
    </row>
    <row r="35" spans="2:11" ht="15.75">
      <c r="C35" s="247" t="s">
        <v>1570</v>
      </c>
      <c r="D35" s="111" t="s">
        <v>1066</v>
      </c>
      <c r="E35" s="711"/>
      <c r="F35" s="330"/>
      <c r="G35" s="330"/>
      <c r="H35" s="330"/>
      <c r="I35" s="713"/>
      <c r="J35" s="560"/>
      <c r="K35" s="560"/>
    </row>
    <row r="36" spans="2:11" ht="135">
      <c r="C36" s="404"/>
      <c r="D36" s="643" t="s">
        <v>1067</v>
      </c>
      <c r="E36" s="711"/>
      <c r="F36" s="360"/>
      <c r="G36" s="360"/>
      <c r="H36" s="360"/>
      <c r="I36" s="713"/>
      <c r="J36" s="560"/>
      <c r="K36" s="560"/>
    </row>
    <row r="37" spans="2:11" ht="30">
      <c r="C37" s="404"/>
      <c r="D37" s="659" t="s">
        <v>1100</v>
      </c>
      <c r="E37" s="711"/>
      <c r="F37" s="361"/>
      <c r="G37" s="361"/>
      <c r="H37" s="361"/>
      <c r="I37" s="713"/>
      <c r="J37" s="560"/>
      <c r="K37" s="560"/>
    </row>
    <row r="38" spans="2:11" ht="15.75">
      <c r="B38" s="584" t="s">
        <v>2131</v>
      </c>
      <c r="C38" s="404"/>
      <c r="D38" s="1506" t="s">
        <v>1102</v>
      </c>
      <c r="E38" s="711" t="s">
        <v>1843</v>
      </c>
      <c r="F38" s="663">
        <v>1.7500000000000002E-2</v>
      </c>
      <c r="G38" s="310"/>
      <c r="H38" s="661">
        <f t="shared" ref="H38:H44" si="1">F38*G38</f>
        <v>0</v>
      </c>
      <c r="I38" s="713"/>
      <c r="J38" s="560"/>
      <c r="K38" s="560"/>
    </row>
    <row r="39" spans="2:11" ht="30">
      <c r="B39" s="584" t="s">
        <v>2356</v>
      </c>
      <c r="C39" s="404"/>
      <c r="D39" s="1506"/>
      <c r="E39" s="501" t="s">
        <v>1845</v>
      </c>
      <c r="F39" s="644">
        <v>7.0599999999999996E-2</v>
      </c>
      <c r="G39" s="63"/>
      <c r="H39" s="645">
        <f t="shared" si="1"/>
        <v>0</v>
      </c>
      <c r="I39" s="713"/>
      <c r="J39" s="560"/>
      <c r="K39" s="560"/>
    </row>
    <row r="40" spans="2:11" ht="15.75">
      <c r="B40" s="584" t="s">
        <v>2357</v>
      </c>
      <c r="C40" s="404"/>
      <c r="D40" s="1506"/>
      <c r="E40" s="711" t="s">
        <v>1846</v>
      </c>
      <c r="F40" s="644">
        <v>0.1125</v>
      </c>
      <c r="G40" s="64"/>
      <c r="H40" s="655">
        <f t="shared" si="1"/>
        <v>0</v>
      </c>
      <c r="I40" s="713"/>
      <c r="J40" s="560"/>
      <c r="K40" s="560"/>
    </row>
    <row r="41" spans="2:11" ht="30">
      <c r="B41" s="584" t="s">
        <v>2281</v>
      </c>
      <c r="C41" s="404"/>
      <c r="D41" s="715" t="s">
        <v>765</v>
      </c>
      <c r="E41" s="501" t="s">
        <v>2076</v>
      </c>
      <c r="F41" s="644">
        <v>0.13500000000000001</v>
      </c>
      <c r="G41" s="63"/>
      <c r="H41" s="645">
        <f t="shared" si="1"/>
        <v>0</v>
      </c>
      <c r="I41" s="713"/>
      <c r="J41" s="560"/>
      <c r="K41" s="560"/>
    </row>
    <row r="42" spans="2:11" ht="30">
      <c r="B42" s="584" t="s">
        <v>2282</v>
      </c>
      <c r="C42" s="404"/>
      <c r="D42" s="715" t="s">
        <v>766</v>
      </c>
      <c r="E42" s="711" t="s">
        <v>2076</v>
      </c>
      <c r="F42" s="644">
        <v>0.22500000000000001</v>
      </c>
      <c r="G42" s="64"/>
      <c r="H42" s="655">
        <f t="shared" si="1"/>
        <v>0</v>
      </c>
      <c r="I42" s="713"/>
      <c r="J42" s="560"/>
      <c r="K42" s="560"/>
    </row>
    <row r="43" spans="2:11" ht="30">
      <c r="B43" s="584" t="s">
        <v>2163</v>
      </c>
      <c r="C43" s="404"/>
      <c r="D43" s="715" t="s">
        <v>767</v>
      </c>
      <c r="E43" s="501" t="s">
        <v>2076</v>
      </c>
      <c r="F43" s="644">
        <v>0.315</v>
      </c>
      <c r="G43" s="63"/>
      <c r="H43" s="645">
        <f t="shared" si="1"/>
        <v>0</v>
      </c>
      <c r="I43" s="713"/>
      <c r="J43" s="560"/>
      <c r="K43" s="560"/>
    </row>
    <row r="44" spans="2:11" ht="30">
      <c r="B44" s="584" t="s">
        <v>1867</v>
      </c>
      <c r="C44" s="404"/>
      <c r="D44" s="715" t="s">
        <v>768</v>
      </c>
      <c r="E44" s="501" t="s">
        <v>2076</v>
      </c>
      <c r="F44" s="657">
        <v>0.5625</v>
      </c>
      <c r="G44" s="62"/>
      <c r="H44" s="658">
        <f t="shared" si="1"/>
        <v>0</v>
      </c>
      <c r="I44" s="713"/>
      <c r="J44" s="560"/>
      <c r="K44" s="560"/>
    </row>
    <row r="45" spans="2:11" ht="15.75">
      <c r="C45" s="404"/>
      <c r="D45" s="643"/>
      <c r="E45" s="711"/>
      <c r="F45" s="330"/>
      <c r="G45" s="330"/>
      <c r="H45" s="330"/>
      <c r="I45" s="713"/>
      <c r="J45" s="560"/>
      <c r="K45" s="560"/>
    </row>
    <row r="46" spans="2:11" ht="30">
      <c r="C46" s="404"/>
      <c r="D46" s="638" t="s">
        <v>1753</v>
      </c>
      <c r="E46" s="711"/>
      <c r="F46" s="360"/>
      <c r="G46" s="360"/>
      <c r="H46" s="360"/>
      <c r="I46" s="713"/>
      <c r="J46" s="560"/>
      <c r="K46" s="560"/>
    </row>
    <row r="47" spans="2:11" ht="30">
      <c r="C47" s="404"/>
      <c r="D47" s="716" t="s">
        <v>1100</v>
      </c>
      <c r="E47" s="711"/>
      <c r="F47" s="361"/>
      <c r="G47" s="361"/>
      <c r="H47" s="361"/>
      <c r="I47" s="713"/>
      <c r="J47" s="560"/>
      <c r="K47" s="560"/>
    </row>
    <row r="48" spans="2:11" ht="15.75">
      <c r="B48" s="584" t="s">
        <v>2231</v>
      </c>
      <c r="C48" s="404"/>
      <c r="D48" s="1506" t="s">
        <v>1102</v>
      </c>
      <c r="E48" s="711" t="s">
        <v>1843</v>
      </c>
      <c r="F48" s="663">
        <v>2.8E-3</v>
      </c>
      <c r="G48" s="310"/>
      <c r="H48" s="661">
        <f t="shared" ref="H48:H54" si="2">F48*G48</f>
        <v>0</v>
      </c>
      <c r="I48" s="713"/>
      <c r="J48" s="560"/>
      <c r="K48" s="560"/>
    </row>
    <row r="49" spans="2:11" ht="30">
      <c r="B49" s="584" t="s">
        <v>2355</v>
      </c>
      <c r="C49" s="404"/>
      <c r="D49" s="1506"/>
      <c r="E49" s="501" t="s">
        <v>1845</v>
      </c>
      <c r="F49" s="644">
        <v>1.1299999999999999E-2</v>
      </c>
      <c r="G49" s="63"/>
      <c r="H49" s="645">
        <f t="shared" si="2"/>
        <v>0</v>
      </c>
      <c r="I49" s="713"/>
      <c r="J49" s="560"/>
      <c r="K49" s="560"/>
    </row>
    <row r="50" spans="2:11" ht="15.75">
      <c r="B50" s="584" t="s">
        <v>2165</v>
      </c>
      <c r="C50" s="404"/>
      <c r="D50" s="1506"/>
      <c r="E50" s="711" t="s">
        <v>1846</v>
      </c>
      <c r="F50" s="644">
        <v>1.7999999999999999E-2</v>
      </c>
      <c r="G50" s="64"/>
      <c r="H50" s="655">
        <f t="shared" si="2"/>
        <v>0</v>
      </c>
      <c r="I50" s="713"/>
      <c r="J50" s="560"/>
      <c r="K50" s="560"/>
    </row>
    <row r="51" spans="2:11" ht="30">
      <c r="B51" s="584" t="s">
        <v>2370</v>
      </c>
      <c r="C51" s="404"/>
      <c r="D51" s="715" t="s">
        <v>765</v>
      </c>
      <c r="E51" s="501" t="s">
        <v>2076</v>
      </c>
      <c r="F51" s="644">
        <v>4.4999999999999998E-2</v>
      </c>
      <c r="G51" s="63"/>
      <c r="H51" s="645">
        <f t="shared" si="2"/>
        <v>0</v>
      </c>
      <c r="I51" s="713"/>
      <c r="J51" s="560"/>
      <c r="K51" s="560"/>
    </row>
    <row r="52" spans="2:11" ht="30">
      <c r="B52" s="584" t="s">
        <v>2320</v>
      </c>
      <c r="C52" s="404"/>
      <c r="D52" s="715" t="s">
        <v>766</v>
      </c>
      <c r="E52" s="711" t="s">
        <v>2076</v>
      </c>
      <c r="F52" s="644">
        <v>0.09</v>
      </c>
      <c r="G52" s="64"/>
      <c r="H52" s="655">
        <f t="shared" si="2"/>
        <v>0</v>
      </c>
      <c r="I52" s="713"/>
      <c r="J52" s="560"/>
      <c r="K52" s="560"/>
    </row>
    <row r="53" spans="2:11" ht="30">
      <c r="B53" s="584" t="s">
        <v>1666</v>
      </c>
      <c r="C53" s="404"/>
      <c r="D53" s="715" t="s">
        <v>767</v>
      </c>
      <c r="E53" s="501" t="s">
        <v>2076</v>
      </c>
      <c r="F53" s="644">
        <v>0.13500000000000001</v>
      </c>
      <c r="G53" s="63"/>
      <c r="H53" s="645">
        <f t="shared" si="2"/>
        <v>0</v>
      </c>
      <c r="I53" s="713"/>
      <c r="J53" s="560"/>
      <c r="K53" s="560"/>
    </row>
    <row r="54" spans="2:11" ht="30">
      <c r="B54" s="584" t="s">
        <v>1667</v>
      </c>
      <c r="C54" s="404"/>
      <c r="D54" s="715" t="s">
        <v>768</v>
      </c>
      <c r="E54" s="501" t="s">
        <v>2076</v>
      </c>
      <c r="F54" s="657">
        <v>0.5625</v>
      </c>
      <c r="G54" s="62"/>
      <c r="H54" s="658">
        <f t="shared" si="2"/>
        <v>0</v>
      </c>
      <c r="I54" s="713"/>
      <c r="J54" s="560"/>
      <c r="K54" s="560"/>
    </row>
    <row r="55" spans="2:11" ht="135">
      <c r="C55" s="404"/>
      <c r="D55" s="717" t="s">
        <v>1861</v>
      </c>
      <c r="E55" s="711"/>
      <c r="F55" s="330"/>
      <c r="G55" s="330"/>
      <c r="H55" s="330"/>
      <c r="I55" s="713"/>
      <c r="J55" s="560"/>
      <c r="K55" s="560"/>
    </row>
    <row r="56" spans="2:11" ht="30">
      <c r="C56" s="404"/>
      <c r="D56" s="716" t="s">
        <v>1100</v>
      </c>
      <c r="E56" s="711"/>
      <c r="F56" s="361"/>
      <c r="G56" s="361"/>
      <c r="H56" s="361"/>
      <c r="I56" s="713"/>
      <c r="J56" s="560"/>
      <c r="K56" s="560"/>
    </row>
    <row r="57" spans="2:11" ht="18" customHeight="1">
      <c r="B57" s="584" t="s">
        <v>2326</v>
      </c>
      <c r="C57" s="404"/>
      <c r="D57" s="1506" t="s">
        <v>1102</v>
      </c>
      <c r="E57" s="711" t="s">
        <v>1843</v>
      </c>
      <c r="F57" s="663">
        <v>1.7500000000000002E-2</v>
      </c>
      <c r="G57" s="310"/>
      <c r="H57" s="661">
        <f t="shared" ref="H57:H62" si="3">F57*G57</f>
        <v>0</v>
      </c>
      <c r="I57" s="713"/>
      <c r="J57" s="560"/>
      <c r="K57" s="560"/>
    </row>
    <row r="58" spans="2:11" ht="30">
      <c r="B58" s="584" t="s">
        <v>2111</v>
      </c>
      <c r="C58" s="404"/>
      <c r="D58" s="1506"/>
      <c r="E58" s="501" t="s">
        <v>1845</v>
      </c>
      <c r="F58" s="644">
        <v>7.0599999999999996E-2</v>
      </c>
      <c r="G58" s="63"/>
      <c r="H58" s="645">
        <f t="shared" si="3"/>
        <v>0</v>
      </c>
      <c r="I58" s="713"/>
      <c r="J58" s="560"/>
      <c r="K58" s="560"/>
    </row>
    <row r="59" spans="2:11" ht="15.75">
      <c r="B59" s="584" t="s">
        <v>2112</v>
      </c>
      <c r="C59" s="404"/>
      <c r="D59" s="1506"/>
      <c r="E59" s="711" t="s">
        <v>1846</v>
      </c>
      <c r="F59" s="644">
        <v>0.1125</v>
      </c>
      <c r="G59" s="64"/>
      <c r="H59" s="655">
        <f t="shared" si="3"/>
        <v>0</v>
      </c>
      <c r="I59" s="713"/>
      <c r="J59" s="560"/>
      <c r="K59" s="560"/>
    </row>
    <row r="60" spans="2:11" ht="30">
      <c r="B60" s="584" t="s">
        <v>2113</v>
      </c>
      <c r="C60" s="404"/>
      <c r="D60" s="715" t="s">
        <v>765</v>
      </c>
      <c r="E60" s="501" t="s">
        <v>2076</v>
      </c>
      <c r="F60" s="644">
        <v>0.22500000000000001</v>
      </c>
      <c r="G60" s="63"/>
      <c r="H60" s="645">
        <f t="shared" si="3"/>
        <v>0</v>
      </c>
      <c r="I60" s="713"/>
      <c r="J60" s="560"/>
      <c r="K60" s="560"/>
    </row>
    <row r="61" spans="2:11" ht="30">
      <c r="B61" s="584" t="s">
        <v>2114</v>
      </c>
      <c r="C61" s="404"/>
      <c r="D61" s="715" t="s">
        <v>766</v>
      </c>
      <c r="E61" s="711" t="s">
        <v>2076</v>
      </c>
      <c r="F61" s="644">
        <v>0.315</v>
      </c>
      <c r="G61" s="64"/>
      <c r="H61" s="655">
        <f t="shared" si="3"/>
        <v>0</v>
      </c>
      <c r="I61" s="713"/>
      <c r="J61" s="560"/>
      <c r="K61" s="560"/>
    </row>
    <row r="62" spans="2:11" ht="30">
      <c r="B62" s="584" t="s">
        <v>1995</v>
      </c>
      <c r="C62" s="404"/>
      <c r="D62" s="715" t="s">
        <v>767</v>
      </c>
      <c r="E62" s="501" t="s">
        <v>2076</v>
      </c>
      <c r="F62" s="657">
        <v>0.5625</v>
      </c>
      <c r="G62" s="62"/>
      <c r="H62" s="658">
        <f t="shared" si="3"/>
        <v>0</v>
      </c>
      <c r="I62" s="713"/>
      <c r="J62" s="560"/>
      <c r="K62" s="560"/>
    </row>
    <row r="63" spans="2:11" ht="33">
      <c r="C63" s="404"/>
      <c r="D63" s="718" t="s">
        <v>1752</v>
      </c>
      <c r="E63" s="711"/>
      <c r="F63" s="330"/>
      <c r="G63" s="330"/>
      <c r="H63" s="330"/>
      <c r="I63" s="713"/>
      <c r="J63" s="560"/>
      <c r="K63" s="560"/>
    </row>
    <row r="64" spans="2:11" ht="30">
      <c r="C64" s="404"/>
      <c r="D64" s="716" t="s">
        <v>1100</v>
      </c>
      <c r="E64" s="711"/>
      <c r="F64" s="361"/>
      <c r="G64" s="361"/>
      <c r="H64" s="361"/>
      <c r="I64" s="713"/>
      <c r="J64" s="560"/>
      <c r="K64" s="560"/>
    </row>
    <row r="65" spans="2:11" ht="15.75">
      <c r="B65" s="584" t="s">
        <v>2242</v>
      </c>
      <c r="C65" s="404"/>
      <c r="D65" s="1506" t="s">
        <v>1102</v>
      </c>
      <c r="E65" s="711" t="s">
        <v>1844</v>
      </c>
      <c r="F65" s="565">
        <v>1.7500000000000002E-2</v>
      </c>
      <c r="G65" s="310"/>
      <c r="H65" s="661">
        <f t="shared" ref="H65:H71" si="4">F65*G65</f>
        <v>0</v>
      </c>
      <c r="I65" s="713"/>
      <c r="J65" s="560"/>
      <c r="K65" s="560"/>
    </row>
    <row r="66" spans="2:11" ht="30">
      <c r="B66" s="584" t="s">
        <v>2307</v>
      </c>
      <c r="C66" s="404"/>
      <c r="D66" s="1506"/>
      <c r="E66" s="501" t="s">
        <v>1845</v>
      </c>
      <c r="F66" s="663">
        <v>7.0599999999999996E-2</v>
      </c>
      <c r="G66" s="63"/>
      <c r="H66" s="645">
        <f t="shared" si="4"/>
        <v>0</v>
      </c>
      <c r="I66" s="713"/>
      <c r="J66" s="560"/>
      <c r="K66" s="560"/>
    </row>
    <row r="67" spans="2:11" ht="15.75">
      <c r="B67" s="584" t="s">
        <v>2309</v>
      </c>
      <c r="C67" s="404"/>
      <c r="D67" s="1506"/>
      <c r="E67" s="711" t="s">
        <v>1846</v>
      </c>
      <c r="F67" s="644">
        <v>0.1125</v>
      </c>
      <c r="G67" s="64"/>
      <c r="H67" s="655">
        <f t="shared" si="4"/>
        <v>0</v>
      </c>
      <c r="I67" s="713"/>
      <c r="J67" s="560"/>
      <c r="K67" s="560"/>
    </row>
    <row r="68" spans="2:11" ht="30">
      <c r="B68" s="584" t="s">
        <v>2310</v>
      </c>
      <c r="C68" s="404"/>
      <c r="D68" s="715" t="s">
        <v>765</v>
      </c>
      <c r="E68" s="501" t="s">
        <v>2076</v>
      </c>
      <c r="F68" s="644">
        <v>0.13500000000000001</v>
      </c>
      <c r="G68" s="63"/>
      <c r="H68" s="645">
        <f t="shared" si="4"/>
        <v>0</v>
      </c>
      <c r="I68" s="713"/>
      <c r="J68" s="560"/>
      <c r="K68" s="560"/>
    </row>
    <row r="69" spans="2:11" ht="30">
      <c r="B69" s="584" t="s">
        <v>2311</v>
      </c>
      <c r="C69" s="404"/>
      <c r="D69" s="715" t="s">
        <v>766</v>
      </c>
      <c r="E69" s="711" t="s">
        <v>2076</v>
      </c>
      <c r="F69" s="644">
        <v>0.22500000000000001</v>
      </c>
      <c r="G69" s="64"/>
      <c r="H69" s="655">
        <f t="shared" si="4"/>
        <v>0</v>
      </c>
      <c r="I69" s="713"/>
      <c r="J69" s="560"/>
      <c r="K69" s="560"/>
    </row>
    <row r="70" spans="2:11" ht="30">
      <c r="B70" s="584" t="s">
        <v>2312</v>
      </c>
      <c r="C70" s="404"/>
      <c r="D70" s="715" t="s">
        <v>767</v>
      </c>
      <c r="E70" s="501" t="s">
        <v>2076</v>
      </c>
      <c r="F70" s="644">
        <v>0.315</v>
      </c>
      <c r="G70" s="63"/>
      <c r="H70" s="645">
        <f t="shared" si="4"/>
        <v>0</v>
      </c>
      <c r="I70" s="713"/>
      <c r="J70" s="560"/>
      <c r="K70" s="560"/>
    </row>
    <row r="71" spans="2:11" ht="30">
      <c r="B71" s="584" t="s">
        <v>2008</v>
      </c>
      <c r="C71" s="404"/>
      <c r="D71" s="715" t="s">
        <v>768</v>
      </c>
      <c r="E71" s="501" t="s">
        <v>2076</v>
      </c>
      <c r="F71" s="644">
        <v>0.5625</v>
      </c>
      <c r="G71" s="63"/>
      <c r="H71" s="645">
        <f t="shared" si="4"/>
        <v>0</v>
      </c>
      <c r="I71" s="713"/>
      <c r="J71" s="560"/>
      <c r="K71" s="560"/>
    </row>
    <row r="72" spans="2:11" ht="30">
      <c r="B72" s="584"/>
      <c r="C72" s="404"/>
      <c r="D72" s="719" t="s">
        <v>2435</v>
      </c>
      <c r="E72" s="501" t="s">
        <v>2076</v>
      </c>
      <c r="F72" s="259"/>
      <c r="G72" s="259"/>
      <c r="H72" s="259"/>
      <c r="I72" s="713"/>
      <c r="J72" s="560"/>
      <c r="K72" s="560"/>
    </row>
    <row r="73" spans="2:11" ht="15.75">
      <c r="B73" s="584" t="s">
        <v>2437</v>
      </c>
      <c r="C73" s="404"/>
      <c r="D73" s="1375"/>
      <c r="E73" s="501"/>
      <c r="F73" s="1374"/>
      <c r="G73" s="162"/>
      <c r="H73" s="345" t="str">
        <f>IF(D73 = "","",F73*G73)</f>
        <v/>
      </c>
      <c r="I73" s="713"/>
      <c r="J73" s="560"/>
      <c r="K73" s="560"/>
    </row>
    <row r="74" spans="2:11" ht="30">
      <c r="B74" s="584" t="s">
        <v>1337</v>
      </c>
      <c r="C74" s="248"/>
      <c r="D74" s="719" t="s">
        <v>1691</v>
      </c>
      <c r="E74" s="720" t="s">
        <v>2076</v>
      </c>
      <c r="F74" s="1372"/>
      <c r="G74" s="1373"/>
      <c r="H74" s="655">
        <f>F74*G74</f>
        <v>0</v>
      </c>
      <c r="I74" s="713"/>
      <c r="J74" s="560"/>
      <c r="K74" s="560"/>
    </row>
    <row r="75" spans="2:11" ht="15.75">
      <c r="C75" s="247"/>
      <c r="D75" s="643"/>
      <c r="E75" s="711"/>
      <c r="F75" s="330"/>
      <c r="G75" s="330"/>
      <c r="H75" s="330"/>
      <c r="I75" s="713"/>
      <c r="J75" s="560"/>
      <c r="K75" s="560"/>
    </row>
    <row r="76" spans="2:11" ht="60">
      <c r="C76" s="404" t="s">
        <v>2061</v>
      </c>
      <c r="D76" s="721" t="s">
        <v>772</v>
      </c>
      <c r="E76" s="711"/>
      <c r="F76" s="360"/>
      <c r="G76" s="360"/>
      <c r="H76" s="360"/>
      <c r="I76" s="713"/>
      <c r="J76" s="560"/>
      <c r="K76" s="560"/>
    </row>
    <row r="77" spans="2:11" ht="15.75">
      <c r="C77" s="404"/>
      <c r="D77" s="722" t="s">
        <v>1692</v>
      </c>
      <c r="E77" s="723"/>
      <c r="F77" s="361"/>
      <c r="G77" s="361"/>
      <c r="H77" s="361"/>
      <c r="I77" s="713"/>
      <c r="J77" s="560"/>
      <c r="K77" s="560"/>
    </row>
    <row r="78" spans="2:11" ht="15.75">
      <c r="B78" s="584" t="s">
        <v>2068</v>
      </c>
      <c r="C78" s="404"/>
      <c r="D78" s="641" t="s">
        <v>1693</v>
      </c>
      <c r="E78" s="711" t="s">
        <v>1844</v>
      </c>
      <c r="F78" s="663">
        <v>2.8E-3</v>
      </c>
      <c r="G78" s="310"/>
      <c r="H78" s="661">
        <f>F78*G78</f>
        <v>0</v>
      </c>
      <c r="I78" s="713"/>
      <c r="J78" s="560"/>
      <c r="K78" s="560"/>
    </row>
    <row r="79" spans="2:11" ht="30">
      <c r="B79" s="584" t="s">
        <v>1387</v>
      </c>
      <c r="C79" s="404"/>
      <c r="D79" s="656"/>
      <c r="E79" s="501" t="s">
        <v>1845</v>
      </c>
      <c r="F79" s="644">
        <v>1.14E-2</v>
      </c>
      <c r="G79" s="63"/>
      <c r="H79" s="645">
        <f>F79*G79</f>
        <v>0</v>
      </c>
      <c r="I79" s="713"/>
      <c r="J79" s="560"/>
      <c r="K79" s="560"/>
    </row>
    <row r="80" spans="2:11" ht="15.75">
      <c r="B80" s="584" t="s">
        <v>1537</v>
      </c>
      <c r="C80" s="404"/>
      <c r="D80" s="641"/>
      <c r="E80" s="711" t="s">
        <v>1846</v>
      </c>
      <c r="F80" s="653">
        <v>1.7999999999999999E-2</v>
      </c>
      <c r="G80" s="64"/>
      <c r="H80" s="655">
        <f>F80*G80</f>
        <v>0</v>
      </c>
      <c r="I80" s="713"/>
      <c r="J80" s="560"/>
      <c r="K80" s="560"/>
    </row>
    <row r="81" spans="1:11" ht="15.75">
      <c r="B81" s="584" t="s">
        <v>1072</v>
      </c>
      <c r="C81" s="404"/>
      <c r="D81" s="656" t="s">
        <v>941</v>
      </c>
      <c r="E81" s="501" t="s">
        <v>2076</v>
      </c>
      <c r="F81" s="644">
        <v>0.13500000000000001</v>
      </c>
      <c r="G81" s="63"/>
      <c r="H81" s="645">
        <f>F81*G81</f>
        <v>0</v>
      </c>
      <c r="I81" s="713"/>
      <c r="J81" s="560"/>
      <c r="K81" s="560"/>
    </row>
    <row r="82" spans="1:11" ht="15.75">
      <c r="B82" s="584" t="s">
        <v>724</v>
      </c>
      <c r="C82" s="404"/>
      <c r="D82" s="656" t="s">
        <v>1694</v>
      </c>
      <c r="E82" s="501" t="s">
        <v>2076</v>
      </c>
      <c r="F82" s="657">
        <v>0.09</v>
      </c>
      <c r="G82" s="62"/>
      <c r="H82" s="658">
        <f>F82*G82</f>
        <v>0</v>
      </c>
      <c r="I82" s="713"/>
      <c r="J82" s="560"/>
      <c r="K82" s="560"/>
    </row>
    <row r="83" spans="1:11" s="729" customFormat="1" ht="15.75">
      <c r="A83" s="749"/>
      <c r="B83" s="750"/>
      <c r="C83" s="724"/>
      <c r="D83" s="725"/>
      <c r="E83" s="726"/>
      <c r="F83" s="330"/>
      <c r="G83" s="330"/>
      <c r="H83" s="330"/>
      <c r="I83" s="727"/>
      <c r="J83" s="728"/>
      <c r="K83" s="728"/>
    </row>
    <row r="84" spans="1:11" ht="15.75">
      <c r="C84" s="404"/>
      <c r="D84" s="643" t="s">
        <v>1935</v>
      </c>
      <c r="E84" s="711"/>
      <c r="F84" s="360"/>
      <c r="G84" s="360"/>
      <c r="H84" s="360"/>
      <c r="I84" s="713"/>
      <c r="J84" s="560"/>
      <c r="K84" s="560"/>
    </row>
    <row r="85" spans="1:11" ht="15.75">
      <c r="C85" s="404"/>
      <c r="D85" s="641"/>
      <c r="E85" s="711"/>
      <c r="F85" s="361"/>
      <c r="G85" s="361"/>
      <c r="H85" s="361"/>
      <c r="I85" s="713"/>
      <c r="J85" s="560"/>
      <c r="K85" s="560"/>
    </row>
    <row r="86" spans="1:11" ht="15.75">
      <c r="B86" s="584" t="s">
        <v>1082</v>
      </c>
      <c r="C86" s="404"/>
      <c r="D86" s="656" t="s">
        <v>1993</v>
      </c>
      <c r="E86" s="353" t="s">
        <v>2076</v>
      </c>
      <c r="F86" s="660">
        <v>1.7999999999999999E-2</v>
      </c>
      <c r="G86" s="310"/>
      <c r="H86" s="661">
        <f t="shared" ref="H86:H92" si="5">F86*G86</f>
        <v>0</v>
      </c>
      <c r="I86" s="713"/>
      <c r="J86" s="560"/>
      <c r="K86" s="560"/>
    </row>
    <row r="87" spans="1:11" ht="15.75">
      <c r="B87" s="584" t="s">
        <v>562</v>
      </c>
      <c r="C87" s="404"/>
      <c r="D87" s="656" t="s">
        <v>2135</v>
      </c>
      <c r="E87" s="353" t="s">
        <v>2076</v>
      </c>
      <c r="F87" s="644">
        <v>2.7E-2</v>
      </c>
      <c r="G87" s="63"/>
      <c r="H87" s="645">
        <f t="shared" si="5"/>
        <v>0</v>
      </c>
      <c r="I87" s="713"/>
      <c r="J87" s="560"/>
      <c r="K87" s="560"/>
    </row>
    <row r="88" spans="1:11" ht="15.75">
      <c r="B88" s="584" t="s">
        <v>563</v>
      </c>
      <c r="C88" s="404"/>
      <c r="D88" s="656" t="s">
        <v>1600</v>
      </c>
      <c r="E88" s="353" t="s">
        <v>2076</v>
      </c>
      <c r="F88" s="653">
        <v>4.4999999999999998E-2</v>
      </c>
      <c r="G88" s="64"/>
      <c r="H88" s="655">
        <f t="shared" si="5"/>
        <v>0</v>
      </c>
      <c r="I88" s="713"/>
      <c r="J88" s="560"/>
      <c r="K88" s="560"/>
    </row>
    <row r="89" spans="1:11" ht="15.75">
      <c r="B89" s="584" t="s">
        <v>722</v>
      </c>
      <c r="C89" s="404"/>
      <c r="D89" s="730" t="s">
        <v>564</v>
      </c>
      <c r="E89" s="731" t="s">
        <v>2076</v>
      </c>
      <c r="F89" s="653">
        <v>0.09</v>
      </c>
      <c r="G89" s="62"/>
      <c r="H89" s="658">
        <f t="shared" si="5"/>
        <v>0</v>
      </c>
      <c r="I89" s="713"/>
      <c r="J89" s="560"/>
      <c r="K89" s="560"/>
    </row>
    <row r="90" spans="1:11" ht="15.75">
      <c r="B90" s="584" t="s">
        <v>755</v>
      </c>
      <c r="C90" s="404"/>
      <c r="D90" s="673" t="s">
        <v>942</v>
      </c>
      <c r="E90" s="353" t="s">
        <v>2076</v>
      </c>
      <c r="F90" s="653">
        <v>0.315</v>
      </c>
      <c r="G90" s="162"/>
      <c r="H90" s="658">
        <f t="shared" si="5"/>
        <v>0</v>
      </c>
      <c r="I90" s="713"/>
      <c r="J90" s="560"/>
      <c r="K90" s="560"/>
    </row>
    <row r="91" spans="1:11" ht="15.75">
      <c r="B91" s="584" t="s">
        <v>521</v>
      </c>
      <c r="C91" s="404"/>
      <c r="D91" s="673" t="s">
        <v>770</v>
      </c>
      <c r="E91" s="501" t="s">
        <v>2076</v>
      </c>
      <c r="F91" s="653">
        <v>1</v>
      </c>
      <c r="G91" s="63"/>
      <c r="H91" s="658">
        <f t="shared" si="5"/>
        <v>0</v>
      </c>
      <c r="I91" s="713"/>
      <c r="J91" s="560"/>
      <c r="K91" s="560"/>
    </row>
    <row r="92" spans="1:11" ht="15.75">
      <c r="B92" s="584" t="s">
        <v>477</v>
      </c>
      <c r="C92" s="404"/>
      <c r="D92" s="673" t="s">
        <v>771</v>
      </c>
      <c r="E92" s="501" t="s">
        <v>2076</v>
      </c>
      <c r="F92" s="653">
        <v>1</v>
      </c>
      <c r="G92" s="62"/>
      <c r="H92" s="658">
        <f t="shared" si="5"/>
        <v>0</v>
      </c>
      <c r="I92" s="713"/>
      <c r="J92" s="560"/>
      <c r="K92" s="560"/>
    </row>
    <row r="93" spans="1:11" ht="15.75">
      <c r="B93" s="584"/>
      <c r="C93" s="404"/>
      <c r="D93" s="732"/>
      <c r="E93" s="733"/>
      <c r="F93" s="330"/>
      <c r="G93" s="330"/>
      <c r="H93" s="330"/>
      <c r="I93" s="713"/>
      <c r="J93" s="560"/>
      <c r="K93" s="560"/>
    </row>
    <row r="94" spans="1:11" ht="30">
      <c r="C94" s="404"/>
      <c r="D94" s="643" t="s">
        <v>1444</v>
      </c>
      <c r="E94" s="711"/>
      <c r="F94" s="361"/>
      <c r="G94" s="361"/>
      <c r="H94" s="361"/>
      <c r="I94" s="713"/>
      <c r="J94" s="560"/>
      <c r="K94" s="560"/>
    </row>
    <row r="95" spans="1:11" ht="15.75">
      <c r="B95" s="584" t="s">
        <v>872</v>
      </c>
      <c r="C95" s="404"/>
      <c r="D95" s="641" t="s">
        <v>2191</v>
      </c>
      <c r="E95" s="711" t="s">
        <v>2076</v>
      </c>
      <c r="F95" s="663">
        <v>0.09</v>
      </c>
      <c r="G95" s="310"/>
      <c r="H95" s="661">
        <f>F95*G95</f>
        <v>0</v>
      </c>
      <c r="I95" s="713"/>
      <c r="J95" s="560"/>
      <c r="K95" s="560"/>
    </row>
    <row r="96" spans="1:11" ht="15.75">
      <c r="B96" s="584" t="s">
        <v>568</v>
      </c>
      <c r="C96" s="404"/>
      <c r="D96" s="673" t="s">
        <v>942</v>
      </c>
      <c r="E96" s="501" t="s">
        <v>2076</v>
      </c>
      <c r="F96" s="644">
        <v>0.315</v>
      </c>
      <c r="G96" s="63"/>
      <c r="H96" s="645">
        <f>F96*G96</f>
        <v>0</v>
      </c>
      <c r="I96" s="713"/>
      <c r="J96" s="560"/>
      <c r="K96" s="560"/>
    </row>
    <row r="97" spans="2:11" ht="15.75">
      <c r="B97" s="584" t="s">
        <v>528</v>
      </c>
      <c r="C97" s="404"/>
      <c r="D97" s="673" t="s">
        <v>770</v>
      </c>
      <c r="E97" s="501" t="s">
        <v>2076</v>
      </c>
      <c r="F97" s="644">
        <v>1</v>
      </c>
      <c r="G97" s="63"/>
      <c r="H97" s="658">
        <f>F97*G97</f>
        <v>0</v>
      </c>
      <c r="I97" s="713"/>
      <c r="J97" s="560"/>
      <c r="K97" s="560"/>
    </row>
    <row r="98" spans="2:11" ht="15.75">
      <c r="B98" s="584" t="s">
        <v>603</v>
      </c>
      <c r="C98" s="404"/>
      <c r="D98" s="673" t="s">
        <v>771</v>
      </c>
      <c r="E98" s="501" t="s">
        <v>2076</v>
      </c>
      <c r="F98" s="644">
        <v>1</v>
      </c>
      <c r="G98" s="62"/>
      <c r="H98" s="658">
        <f>F98*G98</f>
        <v>0</v>
      </c>
      <c r="I98" s="713"/>
      <c r="J98" s="560"/>
      <c r="K98" s="560"/>
    </row>
    <row r="99" spans="2:11" ht="15.75">
      <c r="B99" s="584"/>
      <c r="C99" s="404"/>
      <c r="D99" s="732"/>
      <c r="E99" s="734"/>
      <c r="F99" s="330"/>
      <c r="G99" s="330"/>
      <c r="H99" s="330"/>
      <c r="I99" s="735"/>
      <c r="J99" s="560"/>
      <c r="K99" s="560"/>
    </row>
    <row r="100" spans="2:11" ht="15.75">
      <c r="C100" s="404"/>
      <c r="D100" s="643" t="s">
        <v>943</v>
      </c>
      <c r="E100" s="505"/>
      <c r="F100" s="361"/>
      <c r="G100" s="361"/>
      <c r="H100" s="361"/>
      <c r="I100" s="713"/>
      <c r="J100" s="560"/>
      <c r="K100" s="560"/>
    </row>
    <row r="101" spans="2:11" ht="15.75">
      <c r="B101" s="584" t="s">
        <v>320</v>
      </c>
      <c r="C101" s="404"/>
      <c r="D101" s="736" t="s">
        <v>1993</v>
      </c>
      <c r="E101" s="737" t="s">
        <v>2076</v>
      </c>
      <c r="F101" s="663">
        <v>3.5999999999999997E-2</v>
      </c>
      <c r="G101" s="365"/>
      <c r="H101" s="661">
        <f>G101*F101</f>
        <v>0</v>
      </c>
      <c r="I101" s="713"/>
      <c r="J101" s="560"/>
      <c r="K101" s="560"/>
    </row>
    <row r="102" spans="2:11" ht="15.75">
      <c r="B102" s="584" t="s">
        <v>557</v>
      </c>
      <c r="C102" s="404"/>
      <c r="D102" s="673" t="s">
        <v>2135</v>
      </c>
      <c r="E102" s="674" t="s">
        <v>2076</v>
      </c>
      <c r="F102" s="644">
        <v>5.3999999999999999E-2</v>
      </c>
      <c r="G102" s="162"/>
      <c r="H102" s="645">
        <f>G102*F102</f>
        <v>0</v>
      </c>
      <c r="I102" s="713"/>
      <c r="J102" s="560"/>
      <c r="K102" s="560"/>
    </row>
    <row r="103" spans="2:11" ht="15.75">
      <c r="B103" s="584" t="s">
        <v>560</v>
      </c>
      <c r="C103" s="404"/>
      <c r="D103" s="673" t="s">
        <v>1600</v>
      </c>
      <c r="E103" s="675" t="s">
        <v>2076</v>
      </c>
      <c r="F103" s="644">
        <v>0.09</v>
      </c>
      <c r="G103" s="53"/>
      <c r="H103" s="645">
        <f>G103*F103</f>
        <v>0</v>
      </c>
      <c r="I103" s="713"/>
      <c r="J103" s="560"/>
      <c r="K103" s="560"/>
    </row>
    <row r="104" spans="2:11" ht="15.75">
      <c r="B104" s="584" t="s">
        <v>706</v>
      </c>
      <c r="C104" s="404"/>
      <c r="D104" s="673" t="s">
        <v>1601</v>
      </c>
      <c r="E104" s="675" t="s">
        <v>2076</v>
      </c>
      <c r="F104" s="644">
        <v>0.18</v>
      </c>
      <c r="G104" s="54"/>
      <c r="H104" s="645">
        <f>G104*F104</f>
        <v>0</v>
      </c>
      <c r="I104" s="713"/>
      <c r="J104" s="560"/>
      <c r="K104" s="560"/>
    </row>
    <row r="105" spans="2:11" ht="15.75">
      <c r="B105" s="584" t="s">
        <v>604</v>
      </c>
      <c r="C105" s="404"/>
      <c r="D105" s="673" t="s">
        <v>942</v>
      </c>
      <c r="E105" s="353" t="s">
        <v>2076</v>
      </c>
      <c r="F105" s="644">
        <v>0.63</v>
      </c>
      <c r="G105" s="54"/>
      <c r="H105" s="658">
        <f>F105*G105</f>
        <v>0</v>
      </c>
      <c r="I105" s="713"/>
      <c r="J105" s="560"/>
      <c r="K105" s="560"/>
    </row>
    <row r="106" spans="2:11" ht="15.75">
      <c r="B106" s="584" t="s">
        <v>661</v>
      </c>
      <c r="C106" s="404"/>
      <c r="D106" s="673" t="s">
        <v>770</v>
      </c>
      <c r="E106" s="501" t="s">
        <v>2076</v>
      </c>
      <c r="F106" s="644">
        <v>1</v>
      </c>
      <c r="G106" s="63"/>
      <c r="H106" s="658">
        <f>F106*G106</f>
        <v>0</v>
      </c>
      <c r="I106" s="713"/>
      <c r="J106" s="560"/>
      <c r="K106" s="560"/>
    </row>
    <row r="107" spans="2:11" ht="15.75">
      <c r="B107" s="584" t="s">
        <v>1157</v>
      </c>
      <c r="C107" s="404"/>
      <c r="D107" s="673" t="s">
        <v>771</v>
      </c>
      <c r="E107" s="501" t="s">
        <v>2076</v>
      </c>
      <c r="F107" s="644">
        <v>1</v>
      </c>
      <c r="G107" s="62"/>
      <c r="H107" s="658">
        <f>F107*G107</f>
        <v>0</v>
      </c>
      <c r="I107" s="713"/>
      <c r="J107" s="560"/>
      <c r="K107" s="560"/>
    </row>
    <row r="108" spans="2:11" ht="15.75">
      <c r="B108" s="584"/>
      <c r="C108" s="404"/>
      <c r="D108" s="316"/>
      <c r="E108" s="505"/>
      <c r="F108" s="330"/>
      <c r="G108" s="330"/>
      <c r="H108" s="330"/>
      <c r="I108" s="713"/>
      <c r="J108" s="560"/>
      <c r="K108" s="560"/>
    </row>
    <row r="109" spans="2:11" ht="30">
      <c r="B109" s="584"/>
      <c r="C109" s="404"/>
      <c r="D109" s="683" t="s">
        <v>944</v>
      </c>
      <c r="E109" s="316"/>
      <c r="F109" s="361"/>
      <c r="G109" s="361"/>
      <c r="H109" s="361"/>
      <c r="I109" s="713"/>
      <c r="J109" s="560"/>
      <c r="K109" s="560"/>
    </row>
    <row r="110" spans="2:11" ht="15.75">
      <c r="B110" s="584" t="s">
        <v>1188</v>
      </c>
      <c r="C110" s="404"/>
      <c r="D110" s="673" t="s">
        <v>2191</v>
      </c>
      <c r="E110" s="684" t="s">
        <v>2076</v>
      </c>
      <c r="F110" s="663">
        <v>0.18</v>
      </c>
      <c r="G110" s="278"/>
      <c r="H110" s="661">
        <f>G110*F110</f>
        <v>0</v>
      </c>
      <c r="I110" s="713"/>
      <c r="J110" s="560"/>
      <c r="K110" s="560"/>
    </row>
    <row r="111" spans="2:11" ht="15.75">
      <c r="B111" s="584" t="s">
        <v>826</v>
      </c>
      <c r="C111" s="404"/>
      <c r="D111" s="673" t="s">
        <v>942</v>
      </c>
      <c r="E111" s="670" t="s">
        <v>2076</v>
      </c>
      <c r="F111" s="663">
        <v>0.63</v>
      </c>
      <c r="G111" s="54"/>
      <c r="H111" s="658">
        <f>F111*G111</f>
        <v>0</v>
      </c>
      <c r="I111" s="713"/>
      <c r="J111" s="560"/>
      <c r="K111" s="560"/>
    </row>
    <row r="112" spans="2:11" ht="15.75">
      <c r="B112" s="584" t="s">
        <v>827</v>
      </c>
      <c r="C112" s="404"/>
      <c r="D112" s="673" t="s">
        <v>770</v>
      </c>
      <c r="E112" s="501" t="s">
        <v>2076</v>
      </c>
      <c r="F112" s="663">
        <v>1</v>
      </c>
      <c r="G112" s="63"/>
      <c r="H112" s="658">
        <f>F112*G112</f>
        <v>0</v>
      </c>
      <c r="I112" s="713"/>
      <c r="J112" s="560"/>
      <c r="K112" s="560"/>
    </row>
    <row r="113" spans="2:11" ht="15.75">
      <c r="B113" s="584" t="s">
        <v>809</v>
      </c>
      <c r="C113" s="404"/>
      <c r="D113" s="673" t="s">
        <v>771</v>
      </c>
      <c r="E113" s="501" t="s">
        <v>2076</v>
      </c>
      <c r="F113" s="663">
        <v>1</v>
      </c>
      <c r="G113" s="62"/>
      <c r="H113" s="658">
        <f>F113*G113</f>
        <v>0</v>
      </c>
      <c r="I113" s="713"/>
      <c r="J113" s="560"/>
      <c r="K113" s="560"/>
    </row>
    <row r="114" spans="2:11" ht="45">
      <c r="B114" s="584"/>
      <c r="C114" s="404"/>
      <c r="D114" s="738" t="s">
        <v>1148</v>
      </c>
      <c r="E114" s="316"/>
      <c r="F114" s="233"/>
      <c r="G114" s="233"/>
      <c r="H114" s="233"/>
      <c r="I114" s="713"/>
      <c r="J114" s="560"/>
      <c r="K114" s="560"/>
    </row>
    <row r="115" spans="2:11" ht="15.75">
      <c r="B115" s="584" t="s">
        <v>796</v>
      </c>
      <c r="C115" s="404"/>
      <c r="D115" s="739"/>
      <c r="E115" s="647" t="s">
        <v>1844</v>
      </c>
      <c r="F115" s="663">
        <v>1.7500000000000002E-2</v>
      </c>
      <c r="G115" s="278"/>
      <c r="H115" s="658">
        <f>F115*G115</f>
        <v>0</v>
      </c>
      <c r="I115" s="713"/>
      <c r="J115" s="560"/>
      <c r="K115" s="560"/>
    </row>
    <row r="116" spans="2:11" ht="30">
      <c r="B116" s="584" t="s">
        <v>582</v>
      </c>
      <c r="C116" s="404"/>
      <c r="D116" s="738"/>
      <c r="E116" s="642" t="s">
        <v>1845</v>
      </c>
      <c r="F116" s="663">
        <v>7.0599999999999996E-2</v>
      </c>
      <c r="G116" s="54"/>
      <c r="H116" s="658">
        <f>F116*G116</f>
        <v>0</v>
      </c>
      <c r="I116" s="713"/>
      <c r="J116" s="560"/>
      <c r="K116" s="560"/>
    </row>
    <row r="117" spans="2:11" ht="15.75">
      <c r="B117" s="584" t="s">
        <v>414</v>
      </c>
      <c r="C117" s="248"/>
      <c r="D117" s="740"/>
      <c r="E117" s="1108" t="s">
        <v>1846</v>
      </c>
      <c r="F117" s="653">
        <v>0.1125</v>
      </c>
      <c r="G117" s="250"/>
      <c r="H117" s="658">
        <f>F117*G117</f>
        <v>0</v>
      </c>
      <c r="I117" s="713"/>
      <c r="J117" s="560"/>
      <c r="K117" s="560"/>
    </row>
    <row r="118" spans="2:11" ht="15.75">
      <c r="B118" s="584"/>
      <c r="C118" s="127"/>
      <c r="D118" s="505"/>
      <c r="E118" s="731"/>
      <c r="F118" s="330"/>
      <c r="G118" s="330"/>
      <c r="H118" s="330"/>
      <c r="I118" s="713"/>
      <c r="J118" s="560"/>
      <c r="K118" s="560"/>
    </row>
    <row r="119" spans="2:11" ht="15.75">
      <c r="C119" s="93"/>
      <c r="D119" s="505"/>
      <c r="E119" s="475"/>
      <c r="F119" s="360"/>
      <c r="G119" s="360"/>
      <c r="H119" s="360"/>
      <c r="I119" s="713"/>
      <c r="J119" s="560"/>
      <c r="K119" s="560"/>
    </row>
    <row r="120" spans="2:11" ht="15.75">
      <c r="C120" s="93" t="s">
        <v>2192</v>
      </c>
      <c r="D120" s="1111" t="s">
        <v>2289</v>
      </c>
      <c r="E120" s="475"/>
      <c r="F120" s="360"/>
      <c r="G120" s="360"/>
      <c r="H120" s="360"/>
      <c r="I120" s="713"/>
      <c r="J120" s="560"/>
      <c r="K120" s="560"/>
    </row>
    <row r="121" spans="2:11" ht="15.75">
      <c r="C121" s="247" t="s">
        <v>1688</v>
      </c>
      <c r="D121" s="694" t="s">
        <v>2198</v>
      </c>
      <c r="E121" s="475"/>
      <c r="F121" s="360"/>
      <c r="G121" s="360"/>
      <c r="H121" s="360"/>
      <c r="I121" s="713"/>
      <c r="J121" s="560"/>
      <c r="K121" s="560"/>
    </row>
    <row r="122" spans="2:11" ht="30">
      <c r="C122" s="404"/>
      <c r="D122" s="668" t="s">
        <v>1324</v>
      </c>
      <c r="E122" s="429"/>
      <c r="F122" s="361"/>
      <c r="G122" s="361"/>
      <c r="H122" s="361"/>
      <c r="I122" s="713"/>
      <c r="J122" s="560"/>
      <c r="K122" s="560"/>
    </row>
    <row r="123" spans="2:11" ht="15.75">
      <c r="B123" s="584" t="s">
        <v>1247</v>
      </c>
      <c r="C123" s="404"/>
      <c r="D123" s="1112" t="s">
        <v>1693</v>
      </c>
      <c r="E123" s="711" t="s">
        <v>1844</v>
      </c>
      <c r="F123" s="663">
        <v>2.8E-3</v>
      </c>
      <c r="G123" s="310"/>
      <c r="H123" s="655">
        <f>F123*G123</f>
        <v>0</v>
      </c>
      <c r="I123" s="713"/>
      <c r="J123" s="560"/>
      <c r="K123" s="560"/>
    </row>
    <row r="124" spans="2:11" ht="30">
      <c r="B124" s="584" t="s">
        <v>1216</v>
      </c>
      <c r="C124" s="404"/>
      <c r="D124" s="651"/>
      <c r="E124" s="501" t="s">
        <v>1845</v>
      </c>
      <c r="F124" s="644">
        <v>1.14E-2</v>
      </c>
      <c r="G124" s="63"/>
      <c r="H124" s="658">
        <f>F124*G124</f>
        <v>0</v>
      </c>
      <c r="I124" s="713"/>
      <c r="J124" s="560"/>
      <c r="K124" s="560"/>
    </row>
    <row r="125" spans="2:11" ht="15.75">
      <c r="B125" s="584" t="s">
        <v>1360</v>
      </c>
      <c r="C125" s="404"/>
      <c r="D125" s="641"/>
      <c r="E125" s="711" t="s">
        <v>1846</v>
      </c>
      <c r="F125" s="653">
        <v>1.7999999999999999E-2</v>
      </c>
      <c r="G125" s="64"/>
      <c r="H125" s="658">
        <f>F125*G125</f>
        <v>0</v>
      </c>
      <c r="I125" s="713"/>
      <c r="J125" s="560"/>
      <c r="K125" s="560"/>
    </row>
    <row r="126" spans="2:11" ht="15.75">
      <c r="B126" s="584" t="s">
        <v>1189</v>
      </c>
      <c r="C126" s="404"/>
      <c r="D126" s="656" t="s">
        <v>941</v>
      </c>
      <c r="E126" s="501" t="s">
        <v>2076</v>
      </c>
      <c r="F126" s="644">
        <v>0.13500000000000001</v>
      </c>
      <c r="G126" s="63"/>
      <c r="H126" s="658">
        <f>F126*G126</f>
        <v>0</v>
      </c>
      <c r="I126" s="713"/>
      <c r="J126" s="560"/>
      <c r="K126" s="560"/>
    </row>
    <row r="127" spans="2:11" ht="15.75">
      <c r="B127" s="584" t="s">
        <v>725</v>
      </c>
      <c r="C127" s="248"/>
      <c r="D127" s="656" t="s">
        <v>1694</v>
      </c>
      <c r="E127" s="501" t="s">
        <v>2076</v>
      </c>
      <c r="F127" s="657">
        <v>0.09</v>
      </c>
      <c r="G127" s="62"/>
      <c r="H127" s="658">
        <f>F127*G127</f>
        <v>0</v>
      </c>
      <c r="I127" s="713"/>
      <c r="J127" s="560"/>
      <c r="K127" s="560"/>
    </row>
    <row r="128" spans="2:11" ht="15.75">
      <c r="C128" s="247"/>
      <c r="D128" s="741"/>
      <c r="E128" s="505"/>
      <c r="F128" s="330"/>
      <c r="G128" s="330"/>
      <c r="H128" s="330"/>
      <c r="I128" s="713"/>
    </row>
    <row r="129" spans="2:11" ht="15.75">
      <c r="C129" s="404" t="s">
        <v>1569</v>
      </c>
      <c r="D129" s="111" t="s">
        <v>1572</v>
      </c>
      <c r="E129" s="711"/>
      <c r="F129" s="360"/>
      <c r="G129" s="360"/>
      <c r="H129" s="360"/>
      <c r="I129" s="713"/>
      <c r="J129" s="560"/>
      <c r="K129" s="560"/>
    </row>
    <row r="130" spans="2:11" ht="30">
      <c r="C130" s="404"/>
      <c r="D130" s="643" t="s">
        <v>1324</v>
      </c>
      <c r="E130" s="711"/>
      <c r="F130" s="361"/>
      <c r="G130" s="361"/>
      <c r="H130" s="361"/>
      <c r="I130" s="713"/>
      <c r="J130" s="560"/>
      <c r="K130" s="560"/>
    </row>
    <row r="131" spans="2:11" ht="15.75">
      <c r="B131" s="584" t="s">
        <v>1939</v>
      </c>
      <c r="C131" s="404"/>
      <c r="D131" s="641" t="s">
        <v>1693</v>
      </c>
      <c r="E131" s="711" t="s">
        <v>1844</v>
      </c>
      <c r="F131" s="663">
        <v>2.8E-3</v>
      </c>
      <c r="G131" s="310"/>
      <c r="H131" s="658">
        <f>F131*G131</f>
        <v>0</v>
      </c>
      <c r="I131" s="713"/>
      <c r="J131" s="560"/>
      <c r="K131" s="560"/>
    </row>
    <row r="132" spans="2:11" ht="30">
      <c r="B132" s="584" t="s">
        <v>2032</v>
      </c>
      <c r="C132" s="404"/>
      <c r="D132" s="656"/>
      <c r="E132" s="501" t="s">
        <v>1845</v>
      </c>
      <c r="F132" s="644">
        <v>1.14E-2</v>
      </c>
      <c r="G132" s="63"/>
      <c r="H132" s="658">
        <f>F132*G132</f>
        <v>0</v>
      </c>
      <c r="I132" s="713"/>
      <c r="J132" s="560"/>
      <c r="K132" s="560"/>
    </row>
    <row r="133" spans="2:11" ht="15.75">
      <c r="B133" s="584" t="s">
        <v>1904</v>
      </c>
      <c r="C133" s="404"/>
      <c r="D133" s="641"/>
      <c r="E133" s="711" t="s">
        <v>1846</v>
      </c>
      <c r="F133" s="653">
        <v>1.7999999999999999E-2</v>
      </c>
      <c r="G133" s="64"/>
      <c r="H133" s="658">
        <f>F133*G133</f>
        <v>0</v>
      </c>
      <c r="I133" s="713"/>
      <c r="J133" s="560"/>
      <c r="K133" s="560"/>
    </row>
    <row r="134" spans="2:11" ht="15.75">
      <c r="B134" s="584" t="s">
        <v>1190</v>
      </c>
      <c r="C134" s="404"/>
      <c r="D134" s="656" t="s">
        <v>941</v>
      </c>
      <c r="E134" s="501" t="s">
        <v>2076</v>
      </c>
      <c r="F134" s="644">
        <v>0.13500000000000001</v>
      </c>
      <c r="G134" s="63"/>
      <c r="H134" s="658">
        <f>F134*G134</f>
        <v>0</v>
      </c>
      <c r="I134" s="713"/>
      <c r="J134" s="560"/>
      <c r="K134" s="560"/>
    </row>
    <row r="135" spans="2:11" ht="15.75">
      <c r="B135" s="584" t="s">
        <v>817</v>
      </c>
      <c r="C135" s="248"/>
      <c r="D135" s="656" t="s">
        <v>1694</v>
      </c>
      <c r="E135" s="501" t="s">
        <v>2076</v>
      </c>
      <c r="F135" s="657">
        <v>0.09</v>
      </c>
      <c r="G135" s="62"/>
      <c r="H135" s="658">
        <f>F135*G135</f>
        <v>0</v>
      </c>
      <c r="I135" s="713"/>
      <c r="J135" s="560"/>
      <c r="K135" s="560"/>
    </row>
    <row r="136" spans="2:11" ht="15.75">
      <c r="C136" s="247" t="s">
        <v>1570</v>
      </c>
      <c r="D136" s="111" t="s">
        <v>1573</v>
      </c>
      <c r="E136" s="711"/>
      <c r="F136" s="330"/>
      <c r="G136" s="330"/>
      <c r="H136" s="330"/>
      <c r="I136" s="713"/>
      <c r="J136" s="560"/>
      <c r="K136" s="560"/>
    </row>
    <row r="137" spans="2:11" ht="30">
      <c r="C137" s="404"/>
      <c r="D137" s="643" t="s">
        <v>1324</v>
      </c>
      <c r="E137" s="711"/>
      <c r="F137" s="361"/>
      <c r="G137" s="361"/>
      <c r="H137" s="361"/>
      <c r="I137" s="713"/>
      <c r="J137" s="560"/>
      <c r="K137" s="560"/>
    </row>
    <row r="138" spans="2:11" ht="15.75">
      <c r="B138" s="584" t="s">
        <v>1821</v>
      </c>
      <c r="C138" s="404"/>
      <c r="D138" s="641" t="s">
        <v>1693</v>
      </c>
      <c r="E138" s="711" t="s">
        <v>1844</v>
      </c>
      <c r="F138" s="663">
        <v>2.8E-3</v>
      </c>
      <c r="G138" s="310"/>
      <c r="H138" s="658">
        <f>F138*G138</f>
        <v>0</v>
      </c>
      <c r="I138" s="713"/>
      <c r="J138" s="560"/>
      <c r="K138" s="560"/>
    </row>
    <row r="139" spans="2:11" ht="30">
      <c r="B139" s="584" t="s">
        <v>2216</v>
      </c>
      <c r="C139" s="404"/>
      <c r="D139" s="656"/>
      <c r="E139" s="501" t="s">
        <v>1845</v>
      </c>
      <c r="F139" s="644">
        <v>1.14E-2</v>
      </c>
      <c r="G139" s="63"/>
      <c r="H139" s="658">
        <f>F139*G139</f>
        <v>0</v>
      </c>
      <c r="I139" s="713"/>
      <c r="J139" s="560"/>
      <c r="K139" s="560"/>
    </row>
    <row r="140" spans="2:11" ht="15.75">
      <c r="B140" s="584" t="s">
        <v>1368</v>
      </c>
      <c r="C140" s="404"/>
      <c r="D140" s="641"/>
      <c r="E140" s="711" t="s">
        <v>1846</v>
      </c>
      <c r="F140" s="653">
        <v>1.7999999999999999E-2</v>
      </c>
      <c r="G140" s="64"/>
      <c r="H140" s="658">
        <f>F140*G140</f>
        <v>0</v>
      </c>
      <c r="I140" s="713"/>
      <c r="J140" s="560"/>
      <c r="K140" s="560"/>
    </row>
    <row r="141" spans="2:11" ht="15.75">
      <c r="B141" s="584" t="s">
        <v>797</v>
      </c>
      <c r="C141" s="404"/>
      <c r="D141" s="656" t="s">
        <v>941</v>
      </c>
      <c r="E141" s="501" t="s">
        <v>2076</v>
      </c>
      <c r="F141" s="644">
        <v>0.13500000000000001</v>
      </c>
      <c r="G141" s="63"/>
      <c r="H141" s="658">
        <f>F141*G141</f>
        <v>0</v>
      </c>
      <c r="I141" s="713"/>
      <c r="J141" s="560"/>
      <c r="K141" s="560"/>
    </row>
    <row r="142" spans="2:11" ht="15.75">
      <c r="B142" s="584" t="s">
        <v>818</v>
      </c>
      <c r="C142" s="404"/>
      <c r="D142" s="656" t="s">
        <v>1694</v>
      </c>
      <c r="E142" s="501" t="s">
        <v>2076</v>
      </c>
      <c r="F142" s="657">
        <v>0.09</v>
      </c>
      <c r="G142" s="62"/>
      <c r="H142" s="658">
        <f>F142*G142</f>
        <v>0</v>
      </c>
      <c r="I142" s="713"/>
      <c r="J142" s="560"/>
      <c r="K142" s="560"/>
    </row>
    <row r="143" spans="2:11" ht="15.75">
      <c r="C143" s="742"/>
      <c r="D143" s="743"/>
      <c r="E143" s="739"/>
      <c r="F143" s="259"/>
      <c r="G143" s="259"/>
      <c r="H143" s="259"/>
      <c r="I143" s="713"/>
    </row>
    <row r="144" spans="2:11" ht="15.75">
      <c r="B144" s="584" t="s">
        <v>2056</v>
      </c>
      <c r="C144" s="744"/>
      <c r="D144" s="745" t="s">
        <v>1539</v>
      </c>
      <c r="E144" s="746"/>
      <c r="F144" s="366"/>
      <c r="G144" s="702">
        <f>SUM(G16:G143)</f>
        <v>0</v>
      </c>
      <c r="H144" s="702">
        <f>SUM(H16:H143)</f>
        <v>0</v>
      </c>
      <c r="I144" s="713"/>
    </row>
    <row r="145" spans="1:8">
      <c r="A145" s="583" t="s">
        <v>1932</v>
      </c>
      <c r="B145" s="584" t="s">
        <v>1932</v>
      </c>
      <c r="H145" s="703"/>
    </row>
    <row r="146" spans="1:8">
      <c r="H146" s="703"/>
    </row>
    <row r="147" spans="1:8">
      <c r="H147" s="703"/>
    </row>
    <row r="148" spans="1:8">
      <c r="H148" s="703"/>
    </row>
    <row r="149" spans="1:8">
      <c r="H149" s="703"/>
    </row>
    <row r="150" spans="1:8">
      <c r="H150" s="703"/>
    </row>
    <row r="151" spans="1:8">
      <c r="H151" s="703"/>
    </row>
    <row r="152" spans="1:8">
      <c r="H152" s="703"/>
    </row>
    <row r="153" spans="1:8">
      <c r="H153" s="703"/>
    </row>
    <row r="154" spans="1:8">
      <c r="H154" s="703"/>
    </row>
    <row r="155" spans="1:8">
      <c r="H155" s="703"/>
    </row>
    <row r="156" spans="1:8">
      <c r="H156" s="703"/>
    </row>
    <row r="157" spans="1:8">
      <c r="H157" s="703"/>
    </row>
    <row r="158" spans="1:8">
      <c r="H158" s="703"/>
    </row>
    <row r="159" spans="1:8">
      <c r="H159" s="703"/>
    </row>
    <row r="160" spans="1:8">
      <c r="H160" s="703"/>
    </row>
    <row r="161" spans="8:8">
      <c r="H161" s="703"/>
    </row>
    <row r="162" spans="8:8">
      <c r="H162" s="703"/>
    </row>
    <row r="163" spans="8:8">
      <c r="H163" s="703"/>
    </row>
    <row r="164" spans="8:8">
      <c r="H164" s="703"/>
    </row>
    <row r="165" spans="8:8">
      <c r="H165" s="703"/>
    </row>
    <row r="166" spans="8:8">
      <c r="H166" s="703"/>
    </row>
    <row r="167" spans="8:8">
      <c r="H167" s="703"/>
    </row>
    <row r="168" spans="8:8">
      <c r="H168" s="703"/>
    </row>
    <row r="169" spans="8:8">
      <c r="H169" s="703"/>
    </row>
    <row r="170" spans="8:8">
      <c r="H170" s="703"/>
    </row>
    <row r="171" spans="8:8">
      <c r="H171" s="703"/>
    </row>
    <row r="172" spans="8:8">
      <c r="H172" s="703"/>
    </row>
    <row r="173" spans="8:8">
      <c r="H173" s="703"/>
    </row>
    <row r="174" spans="8:8">
      <c r="H174" s="703"/>
    </row>
    <row r="175" spans="8:8">
      <c r="H175" s="703"/>
    </row>
    <row r="176" spans="8:8">
      <c r="H176" s="703"/>
    </row>
    <row r="177" spans="8:8">
      <c r="H177" s="703"/>
    </row>
    <row r="178" spans="8:8">
      <c r="H178" s="703"/>
    </row>
    <row r="179" spans="8:8">
      <c r="H179" s="703"/>
    </row>
    <row r="180" spans="8:8">
      <c r="H180" s="703"/>
    </row>
    <row r="181" spans="8:8">
      <c r="H181" s="703"/>
    </row>
    <row r="182" spans="8:8">
      <c r="H182" s="703"/>
    </row>
    <row r="183" spans="8:8">
      <c r="H183" s="703"/>
    </row>
    <row r="184" spans="8:8">
      <c r="H184" s="703"/>
    </row>
    <row r="185" spans="8:8">
      <c r="H185" s="703"/>
    </row>
    <row r="186" spans="8:8">
      <c r="H186" s="703"/>
    </row>
    <row r="187" spans="8:8">
      <c r="H187" s="703"/>
    </row>
    <row r="188" spans="8:8">
      <c r="H188" s="703"/>
    </row>
    <row r="189" spans="8:8">
      <c r="H189" s="703"/>
    </row>
    <row r="190" spans="8:8">
      <c r="H190" s="703"/>
    </row>
    <row r="191" spans="8:8">
      <c r="H191" s="703"/>
    </row>
  </sheetData>
  <sheetProtection selectLockedCells="1"/>
  <customSheetViews>
    <customSheetView guid="{C656755E-087F-4322-9153-0D74508702C2}" scale="85" showGridLines="0" hiddenRows="1" hiddenColumns="1" showRuler="0" topLeftCell="C1">
      <pane xSplit="4" ySplit="11" topLeftCell="G104" activePane="bottomRight" state="frozen"/>
      <selection pane="bottomRight" activeCell="F68" sqref="F68"/>
      <pageMargins left="0.7" right="0.7" top="0.75" bottom="0.75" header="0.3" footer="0.3"/>
      <headerFooter alignWithMargins="0"/>
    </customSheetView>
    <customSheetView guid="{B2DADC57-CD23-4A22-854B-9949F43EE2AF}" showGridLines="0" topLeftCell="A2">
      <selection activeCell="A10" sqref="A10"/>
      <pageMargins left="0.7" right="0.7" top="0.75" bottom="0.75" header="0.3" footer="0.3"/>
    </customSheetView>
    <customSheetView guid="{290FAA79-53B0-4271-A47B-4355DB22127F}" showGridLines="0" hiddenColumns="1" topLeftCell="B1">
      <selection activeCell="F24" sqref="F24"/>
      <pageMargins left="0.7" right="0.7" top="0.75" bottom="0.75" header="0.3" footer="0.3"/>
    </customSheetView>
    <customSheetView guid="{0D0E74A5-5ACB-4F4A-B69C-A4134FF0F81A}" showGridLines="0" showRuler="0">
      <selection activeCell="A10" sqref="A10"/>
      <pageMargins left="0.7" right="0.7" top="0.75" bottom="0.75" header="0.3" footer="0.3"/>
      <headerFooter alignWithMargins="0"/>
    </customSheetView>
    <customSheetView guid="{6539077E-CD1A-4B18-9135-B39C256405B4}" showGridLines="0" showRuler="0" topLeftCell="A2">
      <selection activeCell="A10" sqref="A10"/>
      <pageMargins left="0.7" right="0.7" top="0.75" bottom="0.75" header="0.3" footer="0.3"/>
      <headerFooter alignWithMargins="0"/>
    </customSheetView>
    <customSheetView guid="{D2ECFDE0-F0A4-46CF-A9B7-1E0B9B5132A4}" scale="86" showGridLines="0" hiddenRows="1" hiddenColumns="1" showRuler="0" topLeftCell="C1">
      <pane xSplit="4" ySplit="11" topLeftCell="G78" activePane="bottomRight" state="frozen"/>
      <selection pane="bottomRight" activeCell="G94" sqref="G94"/>
      <pageMargins left="0.7" right="0.7" top="0.75" bottom="0.75" header="0.3" footer="0.3"/>
      <headerFooter alignWithMargins="0"/>
    </customSheetView>
    <customSheetView guid="{A5742EAC-0783-4409-AFA4-17D078B1E637}" scale="85" showGridLines="0" hiddenRows="1" hiddenColumns="1" topLeftCell="C1">
      <pane xSplit="4" ySplit="11" topLeftCell="G104" activePane="bottomRight" state="frozen"/>
      <selection pane="bottomRight" activeCell="F68" sqref="F68"/>
      <pageMargins left="0.7" right="0.7" top="0.75" bottom="0.75" header="0.3" footer="0.3"/>
    </customSheetView>
  </customSheetViews>
  <mergeCells count="9">
    <mergeCell ref="D65:D67"/>
    <mergeCell ref="C6:D6"/>
    <mergeCell ref="D38:D40"/>
    <mergeCell ref="C1:H1"/>
    <mergeCell ref="C3:H3"/>
    <mergeCell ref="C2:H2"/>
    <mergeCell ref="D48:D50"/>
    <mergeCell ref="C5:D5"/>
    <mergeCell ref="D57:D59"/>
  </mergeCells>
  <phoneticPr fontId="0" type="noConversion"/>
  <dataValidations count="2">
    <dataValidation type="decimal" allowBlank="1" showInputMessage="1" showErrorMessage="1" errorTitle="Error !!" error="The reported value is either a text or Negative or Greater than 13 digits (9999999999999.99)._x000a_ _x000a_Please report correct value._x000a_" sqref="G138:G142 G95:G99 G123:G127 G101:G107 G86:G93 G131:G135 G16:G17 G19:G22 G78:G83 G110:G117 G57:G62 G48:G54 G38:G44 G28:G34 G24:G26 G65:G71 F73 G73:G74">
      <formula1>0</formula1>
      <formula2>9999999999999.99</formula2>
    </dataValidation>
    <dataValidation type="list" allowBlank="1" showInputMessage="1" showErrorMessage="1" sqref="F74">
      <formula1>MRCC</formula1>
    </dataValidation>
  </dataValidations>
  <pageMargins left="0.7" right="0.7" top="0.75" bottom="0.75" header="0.3" footer="0.3"/>
  <pageSetup paperSize="9" scale="9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60"/>
  <sheetViews>
    <sheetView showGridLines="0" tabSelected="1" defaultGridColor="0" topLeftCell="A2" colorId="32" zoomScaleNormal="100" workbookViewId="0">
      <pane xSplit="14" ySplit="10" topLeftCell="O12" activePane="bottomRight" state="frozen"/>
      <selection activeCell="G12" sqref="G12"/>
      <selection pane="topRight" activeCell="G12" sqref="G12"/>
      <selection pane="bottomLeft" activeCell="G12" sqref="G12"/>
      <selection pane="bottomRight" activeCell="I7" sqref="I7:M7"/>
    </sheetView>
  </sheetViews>
  <sheetFormatPr defaultColWidth="9" defaultRowHeight="15"/>
  <cols>
    <col min="1" max="1" width="12.28515625" style="27" hidden="1" customWidth="1"/>
    <col min="2" max="2" width="11.140625" style="29" hidden="1" customWidth="1"/>
    <col min="3" max="4" width="5.42578125" style="25" customWidth="1"/>
    <col min="5" max="5" width="4.7109375" style="25" customWidth="1"/>
    <col min="6" max="6" width="3.7109375" style="25" customWidth="1"/>
    <col min="7" max="7" width="4.42578125" style="25" customWidth="1"/>
    <col min="8" max="9" width="9" style="25"/>
    <col min="10" max="10" width="3.85546875" style="25" customWidth="1"/>
    <col min="11" max="11" width="3.140625" style="25" customWidth="1"/>
    <col min="12" max="12" width="4.140625" style="25" customWidth="1"/>
    <col min="13" max="13" width="3.85546875" style="25" customWidth="1"/>
    <col min="14" max="14" width="27.5703125" style="25" customWidth="1"/>
    <col min="15" max="15" width="25.7109375" style="25" customWidth="1"/>
    <col min="16" max="16384" width="9" style="25"/>
  </cols>
  <sheetData>
    <row r="1" spans="1:20" hidden="1">
      <c r="C1" s="24"/>
      <c r="D1" s="1413"/>
      <c r="E1" s="1413"/>
      <c r="F1" s="1413"/>
      <c r="G1" s="1413"/>
      <c r="H1" s="1413"/>
      <c r="I1" s="1413"/>
      <c r="J1" s="1413"/>
      <c r="K1" s="1413"/>
      <c r="L1" s="1413"/>
      <c r="M1" s="1413"/>
      <c r="N1" s="1413"/>
      <c r="O1" s="1413"/>
    </row>
    <row r="2" spans="1:20" ht="20.25">
      <c r="C2" s="24"/>
      <c r="D2" s="1414" t="s">
        <v>2050</v>
      </c>
      <c r="E2" s="1414"/>
      <c r="F2" s="1414"/>
      <c r="G2" s="1414"/>
      <c r="H2" s="1414"/>
      <c r="I2" s="1414"/>
      <c r="J2" s="1414"/>
      <c r="K2" s="1414"/>
      <c r="L2" s="1414"/>
      <c r="M2" s="1414"/>
      <c r="N2" s="1414"/>
      <c r="O2" s="1414"/>
    </row>
    <row r="3" spans="1:20" ht="18.75">
      <c r="C3" s="24"/>
      <c r="D3" s="1415" t="s">
        <v>2041</v>
      </c>
      <c r="E3" s="1415"/>
      <c r="F3" s="1415"/>
      <c r="G3" s="1415"/>
      <c r="H3" s="1415"/>
      <c r="I3" s="1415"/>
      <c r="J3" s="1415"/>
      <c r="K3" s="1415"/>
      <c r="L3" s="1415"/>
      <c r="M3" s="1415"/>
      <c r="N3" s="1415"/>
      <c r="O3" s="1415"/>
      <c r="S3" s="25" t="s">
        <v>2049</v>
      </c>
    </row>
    <row r="4" spans="1:20">
      <c r="C4" s="1416" t="s">
        <v>2302</v>
      </c>
      <c r="D4" s="1417"/>
      <c r="E4" s="1417"/>
      <c r="F4" s="1417"/>
      <c r="G4" s="1417"/>
      <c r="H4" s="1417"/>
      <c r="I4" s="1417"/>
      <c r="J4" s="1417"/>
      <c r="K4" s="1417"/>
      <c r="L4" s="1417"/>
      <c r="M4" s="1417"/>
      <c r="N4" s="1417"/>
    </row>
    <row r="5" spans="1:20" ht="12.75" hidden="1" customHeight="1"/>
    <row r="6" spans="1:20" ht="18.75">
      <c r="C6" s="1418" t="s">
        <v>840</v>
      </c>
      <c r="D6" s="1418"/>
      <c r="E6" s="1418"/>
      <c r="F6" s="1418"/>
      <c r="G6" s="1418"/>
      <c r="H6" s="1418"/>
      <c r="I6" s="1418" t="s">
        <v>2042</v>
      </c>
      <c r="J6" s="1419"/>
      <c r="K6" s="1419"/>
      <c r="L6" s="1419"/>
      <c r="M6" s="1419"/>
      <c r="N6" s="130"/>
      <c r="O6" s="131"/>
      <c r="P6" s="26"/>
      <c r="Q6" s="26"/>
      <c r="R6" s="26"/>
      <c r="S6" s="26"/>
      <c r="T6" s="26"/>
    </row>
    <row r="7" spans="1:20">
      <c r="C7" s="1410"/>
      <c r="D7" s="1410"/>
      <c r="E7" s="1410"/>
      <c r="F7" s="1410"/>
      <c r="G7" s="1410"/>
      <c r="H7" s="1410"/>
      <c r="I7" s="1411"/>
      <c r="J7" s="1412"/>
      <c r="K7" s="1412"/>
      <c r="L7" s="1412"/>
      <c r="M7" s="1412"/>
      <c r="N7" s="132"/>
      <c r="O7" s="133"/>
    </row>
    <row r="8" spans="1:20" ht="15.75" thickBot="1"/>
    <row r="9" spans="1:20" s="27" customFormat="1" ht="15.75" hidden="1" thickBot="1">
      <c r="B9" s="29"/>
    </row>
    <row r="10" spans="1:20" ht="15.75" thickBot="1">
      <c r="C10" s="83"/>
      <c r="D10" s="84"/>
      <c r="E10" s="84"/>
      <c r="F10" s="84"/>
      <c r="G10" s="84"/>
      <c r="H10" s="84"/>
      <c r="I10" s="84"/>
      <c r="J10" s="84"/>
      <c r="K10" s="84"/>
      <c r="L10" s="84"/>
      <c r="M10" s="84"/>
      <c r="N10" s="85"/>
      <c r="O10" s="150" t="s">
        <v>627</v>
      </c>
    </row>
    <row r="11" spans="1:20" ht="15.75" hidden="1" thickBot="1">
      <c r="C11" s="48"/>
      <c r="D11" s="49"/>
      <c r="E11" s="49"/>
      <c r="F11" s="49"/>
      <c r="G11" s="49"/>
      <c r="H11" s="49"/>
      <c r="I11" s="49"/>
      <c r="J11" s="49"/>
      <c r="K11" s="49"/>
      <c r="L11" s="49"/>
      <c r="M11" s="49"/>
      <c r="N11" s="50"/>
      <c r="O11" s="265"/>
    </row>
    <row r="12" spans="1:20" ht="15.75">
      <c r="C12" s="135"/>
      <c r="D12" s="87">
        <v>1</v>
      </c>
      <c r="E12" s="87" t="s">
        <v>1777</v>
      </c>
      <c r="F12" s="86"/>
      <c r="G12" s="86"/>
      <c r="H12" s="86"/>
      <c r="I12" s="86"/>
      <c r="J12" s="86"/>
      <c r="K12" s="86"/>
      <c r="L12" s="86"/>
      <c r="M12" s="86"/>
      <c r="N12" s="86"/>
      <c r="O12" s="260"/>
    </row>
    <row r="13" spans="1:20" ht="15.75">
      <c r="A13" s="27" t="s">
        <v>1304</v>
      </c>
      <c r="C13" s="136"/>
      <c r="D13" s="88"/>
      <c r="E13" s="88" t="s">
        <v>1778</v>
      </c>
      <c r="F13" s="88" t="s">
        <v>1117</v>
      </c>
      <c r="G13" s="88"/>
      <c r="H13" s="88"/>
      <c r="I13" s="88"/>
      <c r="J13" s="88"/>
      <c r="K13" s="88"/>
      <c r="L13" s="88"/>
      <c r="M13" s="88"/>
      <c r="N13" s="88"/>
      <c r="O13" s="266">
        <f>O14+O15</f>
        <v>0</v>
      </c>
    </row>
    <row r="14" spans="1:20" ht="15.75">
      <c r="A14" s="27" t="s">
        <v>970</v>
      </c>
      <c r="C14" s="136"/>
      <c r="D14" s="88"/>
      <c r="E14" s="89" t="s">
        <v>1115</v>
      </c>
      <c r="F14" s="249" t="s">
        <v>1118</v>
      </c>
      <c r="G14" s="88"/>
      <c r="H14" s="88"/>
      <c r="I14" s="88"/>
      <c r="J14" s="88"/>
      <c r="K14" s="88"/>
      <c r="L14" s="88"/>
      <c r="M14" s="88"/>
      <c r="N14" s="88"/>
      <c r="O14" s="266">
        <f>IF('Regulatory Capital-Basel III(S)'!E64 &lt;&gt; 0,'Regulatory Capital-Basel III(S)'!E64,'Regulatory Capital-Basel III(C)'!E59)</f>
        <v>0</v>
      </c>
    </row>
    <row r="15" spans="1:20" ht="15.75">
      <c r="A15" s="27" t="s">
        <v>971</v>
      </c>
      <c r="C15" s="136"/>
      <c r="D15" s="88"/>
      <c r="E15" s="89" t="s">
        <v>1116</v>
      </c>
      <c r="F15" s="249" t="s">
        <v>1119</v>
      </c>
      <c r="G15" s="88"/>
      <c r="H15" s="88"/>
      <c r="I15" s="88"/>
      <c r="J15" s="88"/>
      <c r="K15" s="88"/>
      <c r="L15" s="88"/>
      <c r="M15" s="88"/>
      <c r="N15" s="88"/>
      <c r="O15" s="266">
        <f>IF('Regulatory Capital-Basel III(S)'!E92 &lt;&gt;0,'Regulatory Capital-Basel III(S)'!E92,'Regulatory Capital-Basel III(C)'!E84)</f>
        <v>0</v>
      </c>
    </row>
    <row r="16" spans="1:20" ht="15.75">
      <c r="A16" s="27" t="s">
        <v>776</v>
      </c>
      <c r="C16" s="137"/>
      <c r="D16" s="89"/>
      <c r="E16" s="89" t="s">
        <v>1958</v>
      </c>
      <c r="F16" s="89" t="s">
        <v>1120</v>
      </c>
      <c r="G16" s="89"/>
      <c r="H16" s="89"/>
      <c r="I16" s="89"/>
      <c r="J16" s="89"/>
      <c r="K16" s="89"/>
      <c r="L16" s="89"/>
      <c r="M16" s="89"/>
      <c r="N16" s="89"/>
      <c r="O16" s="266">
        <f>IF('Regulatory Capital-Basel III(S)'!E127,'Regulatory Capital-Basel III(S)'!E127,'Regulatory Capital-Basel III(C)'!E115)</f>
        <v>0</v>
      </c>
    </row>
    <row r="17" spans="1:16" ht="15.75">
      <c r="A17" s="27" t="s">
        <v>2358</v>
      </c>
      <c r="C17" s="137"/>
      <c r="D17" s="89"/>
      <c r="E17" s="89" t="s">
        <v>1959</v>
      </c>
      <c r="F17" s="89" t="s">
        <v>1241</v>
      </c>
      <c r="G17" s="89"/>
      <c r="H17" s="89"/>
      <c r="I17" s="89"/>
      <c r="J17" s="89"/>
      <c r="K17" s="89"/>
      <c r="L17" s="89"/>
      <c r="M17" s="89"/>
      <c r="N17" s="89"/>
      <c r="O17" s="266">
        <f>IF('Regulatory Capital-Basel III(S)'!E128,'Regulatory Capital-Basel III(S)'!E128,'Regulatory Capital-Basel III(C)'!E116)</f>
        <v>0</v>
      </c>
    </row>
    <row r="18" spans="1:16" ht="15.75">
      <c r="C18" s="138"/>
      <c r="D18" s="90"/>
      <c r="E18" s="90"/>
      <c r="F18" s="90"/>
      <c r="G18" s="90"/>
      <c r="H18" s="90"/>
      <c r="I18" s="90"/>
      <c r="J18" s="90"/>
      <c r="K18" s="90"/>
      <c r="L18" s="90"/>
      <c r="M18" s="90"/>
      <c r="N18" s="90"/>
      <c r="O18" s="270"/>
    </row>
    <row r="19" spans="1:16" ht="15.75">
      <c r="C19" s="138"/>
      <c r="D19" s="91">
        <v>2</v>
      </c>
      <c r="E19" s="91" t="s">
        <v>1125</v>
      </c>
      <c r="F19" s="90"/>
      <c r="G19" s="90"/>
      <c r="H19" s="90"/>
      <c r="I19" s="90"/>
      <c r="J19" s="90"/>
      <c r="K19" s="90"/>
      <c r="L19" s="90"/>
      <c r="M19" s="90"/>
      <c r="N19" s="90"/>
      <c r="O19" s="271"/>
    </row>
    <row r="20" spans="1:16" ht="15.75">
      <c r="A20" s="27" t="s">
        <v>972</v>
      </c>
      <c r="C20" s="137"/>
      <c r="D20" s="89">
        <v>2.1</v>
      </c>
      <c r="E20" s="89" t="s">
        <v>1122</v>
      </c>
      <c r="F20" s="89"/>
      <c r="G20" s="89"/>
      <c r="H20" s="89"/>
      <c r="I20" s="89"/>
      <c r="J20" s="89"/>
      <c r="K20" s="89"/>
      <c r="L20" s="89"/>
      <c r="M20" s="89"/>
      <c r="N20" s="89"/>
      <c r="O20" s="564">
        <f>IF(ISERROR(O14/O59),0,O14/O59)</f>
        <v>0</v>
      </c>
    </row>
    <row r="21" spans="1:16" ht="15.75">
      <c r="A21" s="27" t="s">
        <v>973</v>
      </c>
      <c r="C21" s="137"/>
      <c r="D21" s="89">
        <v>2.2000000000000002</v>
      </c>
      <c r="E21" s="89" t="s">
        <v>1121</v>
      </c>
      <c r="F21" s="89"/>
      <c r="G21" s="89"/>
      <c r="H21" s="89"/>
      <c r="I21" s="89"/>
      <c r="J21" s="89"/>
      <c r="K21" s="89"/>
      <c r="L21" s="89"/>
      <c r="M21" s="89"/>
      <c r="N21" s="89"/>
      <c r="O21" s="564">
        <f>IF(O20&gt;=0.07375,IFERROR((O13/O59),0),O20+MIN(0.015,IFERROR((O15/O59),0)))</f>
        <v>0</v>
      </c>
    </row>
    <row r="22" spans="1:16" ht="15.75">
      <c r="A22" s="27" t="s">
        <v>974</v>
      </c>
      <c r="C22" s="137"/>
      <c r="D22" s="89">
        <v>2.2999999999999998</v>
      </c>
      <c r="E22" s="89" t="s">
        <v>1123</v>
      </c>
      <c r="F22" s="89"/>
      <c r="G22" s="89"/>
      <c r="H22" s="89"/>
      <c r="I22" s="89"/>
      <c r="J22" s="89"/>
      <c r="K22" s="89"/>
      <c r="L22" s="89"/>
      <c r="M22" s="89"/>
      <c r="N22" s="89"/>
      <c r="O22" s="564">
        <f>IF(ISERROR(O16/O59),0,O16/O59)</f>
        <v>0</v>
      </c>
    </row>
    <row r="23" spans="1:16" ht="15.75">
      <c r="A23" s="27" t="s">
        <v>975</v>
      </c>
      <c r="C23" s="137"/>
      <c r="D23" s="89">
        <v>2.4</v>
      </c>
      <c r="E23" s="89" t="s">
        <v>1124</v>
      </c>
      <c r="F23" s="89"/>
      <c r="G23" s="89"/>
      <c r="H23" s="89"/>
      <c r="I23" s="89"/>
      <c r="J23" s="89"/>
      <c r="K23" s="89"/>
      <c r="L23" s="89"/>
      <c r="M23" s="89"/>
      <c r="N23" s="89"/>
      <c r="O23" s="564">
        <f>IF(O21&gt;=0.07,O17/O59,O21+MIN(0.02,O22))</f>
        <v>0</v>
      </c>
    </row>
    <row r="24" spans="1:16" ht="15.75">
      <c r="C24" s="138"/>
      <c r="D24" s="90"/>
      <c r="E24" s="90"/>
      <c r="F24" s="90"/>
      <c r="G24" s="90"/>
      <c r="H24" s="90"/>
      <c r="I24" s="90"/>
      <c r="J24" s="90"/>
      <c r="K24" s="90"/>
      <c r="L24" s="90"/>
      <c r="M24" s="90"/>
      <c r="N24" s="90"/>
      <c r="O24" s="270"/>
    </row>
    <row r="25" spans="1:16" ht="15.75">
      <c r="C25" s="138"/>
      <c r="D25" s="91">
        <v>3</v>
      </c>
      <c r="E25" s="91" t="s">
        <v>1998</v>
      </c>
      <c r="F25" s="90"/>
      <c r="G25" s="90"/>
      <c r="H25" s="90"/>
      <c r="I25" s="90"/>
      <c r="J25" s="90"/>
      <c r="K25" s="90"/>
      <c r="L25" s="90"/>
      <c r="M25" s="90"/>
      <c r="N25" s="90"/>
      <c r="O25" s="272"/>
      <c r="P25" s="81"/>
    </row>
    <row r="26" spans="1:16" ht="15.75">
      <c r="C26" s="138"/>
      <c r="D26" s="90"/>
      <c r="E26" s="90">
        <v>3.1</v>
      </c>
      <c r="F26" s="90" t="s">
        <v>1698</v>
      </c>
      <c r="G26" s="90"/>
      <c r="H26" s="90"/>
      <c r="I26" s="90"/>
      <c r="J26" s="90"/>
      <c r="K26" s="90"/>
      <c r="L26" s="90"/>
      <c r="M26" s="90"/>
      <c r="N26" s="90"/>
      <c r="O26" s="271"/>
    </row>
    <row r="27" spans="1:16" ht="15.75">
      <c r="A27" s="27" t="s">
        <v>1582</v>
      </c>
      <c r="B27" s="29" t="s">
        <v>777</v>
      </c>
      <c r="C27" s="136"/>
      <c r="D27" s="88"/>
      <c r="E27" s="88"/>
      <c r="F27" s="88" t="s">
        <v>1778</v>
      </c>
      <c r="G27" s="88" t="s">
        <v>1423</v>
      </c>
      <c r="H27" s="88"/>
      <c r="I27" s="88"/>
      <c r="J27" s="88"/>
      <c r="K27" s="88"/>
      <c r="L27" s="88"/>
      <c r="M27" s="88"/>
      <c r="N27" s="88"/>
      <c r="O27" s="269">
        <f>IF('CR On BS excl. Sec. (S)'!J273 &lt;&gt; 0,'CR On BS excl. Sec. (S)'!J273,'CR On BS excl. Sec. (C)'!J272)</f>
        <v>0</v>
      </c>
    </row>
    <row r="28" spans="1:16" ht="15.75">
      <c r="C28" s="137"/>
      <c r="D28" s="89"/>
      <c r="E28" s="89"/>
      <c r="F28" s="89" t="s">
        <v>1958</v>
      </c>
      <c r="G28" s="89" t="s">
        <v>1483</v>
      </c>
      <c r="H28" s="89"/>
      <c r="I28" s="89"/>
      <c r="J28" s="89"/>
      <c r="K28" s="89"/>
      <c r="L28" s="89"/>
      <c r="M28" s="89"/>
      <c r="N28" s="89"/>
      <c r="O28" s="260"/>
    </row>
    <row r="29" spans="1:16" ht="15.75">
      <c r="A29" s="33" t="s">
        <v>1582</v>
      </c>
      <c r="B29" s="29" t="s">
        <v>617</v>
      </c>
      <c r="C29" s="137"/>
      <c r="D29" s="89"/>
      <c r="E29" s="89"/>
      <c r="F29" s="89"/>
      <c r="G29" s="89" t="s">
        <v>2053</v>
      </c>
      <c r="H29" s="89" t="s">
        <v>2052</v>
      </c>
      <c r="I29" s="89"/>
      <c r="J29" s="89"/>
      <c r="K29" s="89"/>
      <c r="L29" s="89"/>
      <c r="M29" s="89"/>
      <c r="N29" s="89"/>
      <c r="O29" s="267">
        <f>'CR NMR Off BS'!N234</f>
        <v>0</v>
      </c>
    </row>
    <row r="30" spans="1:16" ht="15.75">
      <c r="A30" s="27" t="s">
        <v>1582</v>
      </c>
      <c r="B30" s="29" t="s">
        <v>746</v>
      </c>
      <c r="C30" s="137"/>
      <c r="D30" s="89"/>
      <c r="E30" s="89"/>
      <c r="F30" s="89"/>
      <c r="G30" s="89" t="s">
        <v>2055</v>
      </c>
      <c r="H30" s="89" t="s">
        <v>2054</v>
      </c>
      <c r="I30" s="89"/>
      <c r="J30" s="89"/>
      <c r="K30" s="89"/>
      <c r="L30" s="89"/>
      <c r="M30" s="89"/>
      <c r="N30" s="89"/>
      <c r="O30" s="266">
        <f>'CR MR Off BS '!P104</f>
        <v>0</v>
      </c>
    </row>
    <row r="31" spans="1:16" ht="15.75">
      <c r="A31" s="27" t="s">
        <v>1582</v>
      </c>
      <c r="B31" s="29" t="s">
        <v>747</v>
      </c>
      <c r="C31" s="137"/>
      <c r="D31" s="89"/>
      <c r="E31" s="89"/>
      <c r="F31" s="89"/>
      <c r="G31" s="89" t="s">
        <v>1999</v>
      </c>
      <c r="H31" s="89"/>
      <c r="I31" s="89"/>
      <c r="J31" s="89"/>
      <c r="K31" s="89"/>
      <c r="L31" s="89"/>
      <c r="M31" s="89"/>
      <c r="N31" s="89"/>
      <c r="O31" s="266">
        <f>O30+O29</f>
        <v>0</v>
      </c>
    </row>
    <row r="32" spans="1:16" ht="15.75">
      <c r="C32" s="138"/>
      <c r="D32" s="90"/>
      <c r="E32" s="90"/>
      <c r="F32" s="90" t="s">
        <v>1959</v>
      </c>
      <c r="G32" s="90" t="s">
        <v>1975</v>
      </c>
      <c r="H32" s="90"/>
      <c r="I32" s="90"/>
      <c r="J32" s="90"/>
      <c r="K32" s="90"/>
      <c r="L32" s="90"/>
      <c r="M32" s="90"/>
      <c r="N32" s="90"/>
      <c r="O32" s="260"/>
    </row>
    <row r="33" spans="1:21" ht="15.75">
      <c r="A33" s="27" t="s">
        <v>1582</v>
      </c>
      <c r="B33" s="29" t="s">
        <v>1254</v>
      </c>
      <c r="C33" s="136"/>
      <c r="D33" s="88"/>
      <c r="E33" s="88"/>
      <c r="F33" s="88"/>
      <c r="G33" s="88" t="s">
        <v>1688</v>
      </c>
      <c r="H33" s="88" t="s">
        <v>1482</v>
      </c>
      <c r="I33" s="88"/>
      <c r="J33" s="88"/>
      <c r="K33" s="88"/>
      <c r="L33" s="88"/>
      <c r="M33" s="88"/>
      <c r="N33" s="88"/>
      <c r="O33" s="266">
        <f>'Failed trn. On BS'!I26</f>
        <v>0</v>
      </c>
      <c r="U33" s="25" t="s">
        <v>2279</v>
      </c>
    </row>
    <row r="34" spans="1:21" ht="15.75">
      <c r="A34" s="27" t="s">
        <v>1582</v>
      </c>
      <c r="B34" s="29" t="s">
        <v>1255</v>
      </c>
      <c r="C34" s="137"/>
      <c r="D34" s="89"/>
      <c r="E34" s="89"/>
      <c r="F34" s="89"/>
      <c r="G34" s="89" t="s">
        <v>2037</v>
      </c>
      <c r="H34" s="89" t="s">
        <v>2038</v>
      </c>
      <c r="I34" s="89"/>
      <c r="J34" s="89"/>
      <c r="K34" s="89"/>
      <c r="L34" s="89"/>
      <c r="M34" s="89"/>
      <c r="N34" s="89"/>
      <c r="O34" s="266">
        <f>'Failed trn. Off BS'!L36</f>
        <v>0</v>
      </c>
    </row>
    <row r="35" spans="1:21" ht="15.75">
      <c r="A35" s="27" t="s">
        <v>1582</v>
      </c>
      <c r="B35" s="29" t="s">
        <v>748</v>
      </c>
      <c r="C35" s="137"/>
      <c r="D35" s="89"/>
      <c r="E35" s="89"/>
      <c r="F35" s="89"/>
      <c r="G35" s="89" t="s">
        <v>1999</v>
      </c>
      <c r="H35" s="89"/>
      <c r="I35" s="89"/>
      <c r="J35" s="89"/>
      <c r="K35" s="89"/>
      <c r="L35" s="89"/>
      <c r="M35" s="89"/>
      <c r="N35" s="89"/>
      <c r="O35" s="266">
        <f>O33+O34</f>
        <v>0</v>
      </c>
    </row>
    <row r="36" spans="1:21" ht="15.75">
      <c r="C36" s="138"/>
      <c r="D36" s="90"/>
      <c r="E36" s="90"/>
      <c r="F36" s="90" t="s">
        <v>1976</v>
      </c>
      <c r="G36" s="90" t="s">
        <v>1655</v>
      </c>
      <c r="H36" s="90"/>
      <c r="I36" s="90"/>
      <c r="J36" s="90"/>
      <c r="K36" s="90"/>
      <c r="L36" s="90"/>
      <c r="M36" s="90"/>
      <c r="N36" s="90"/>
      <c r="O36" s="260"/>
    </row>
    <row r="37" spans="1:21" ht="15.75">
      <c r="A37" s="27" t="s">
        <v>1582</v>
      </c>
      <c r="B37" s="29" t="s">
        <v>1158</v>
      </c>
      <c r="C37" s="136"/>
      <c r="D37" s="88"/>
      <c r="E37" s="88"/>
      <c r="F37" s="88"/>
      <c r="G37" s="88" t="s">
        <v>2053</v>
      </c>
      <c r="H37" s="88" t="s">
        <v>2039</v>
      </c>
      <c r="I37" s="88"/>
      <c r="J37" s="88"/>
      <c r="K37" s="88"/>
      <c r="L37" s="88"/>
      <c r="M37" s="88"/>
      <c r="N37" s="88"/>
      <c r="O37" s="266">
        <f>'CR on BS Sec.'!J112</f>
        <v>0</v>
      </c>
    </row>
    <row r="38" spans="1:21" ht="15.75">
      <c r="A38" s="27" t="s">
        <v>1582</v>
      </c>
      <c r="B38" s="29" t="s">
        <v>1911</v>
      </c>
      <c r="C38" s="137"/>
      <c r="D38" s="89"/>
      <c r="E38" s="89"/>
      <c r="F38" s="89"/>
      <c r="G38" s="89" t="s">
        <v>2055</v>
      </c>
      <c r="H38" s="89" t="s">
        <v>2040</v>
      </c>
      <c r="I38" s="89"/>
      <c r="J38" s="89"/>
      <c r="K38" s="89"/>
      <c r="L38" s="89"/>
      <c r="M38" s="89"/>
      <c r="N38" s="89"/>
      <c r="O38" s="266">
        <f>'CR Off BS Sec.'!L126</f>
        <v>0</v>
      </c>
    </row>
    <row r="39" spans="1:21" ht="15.75">
      <c r="A39" s="27" t="s">
        <v>1582</v>
      </c>
      <c r="B39" s="29" t="s">
        <v>749</v>
      </c>
      <c r="C39" s="137"/>
      <c r="D39" s="89"/>
      <c r="E39" s="89"/>
      <c r="F39" s="89"/>
      <c r="G39" s="89" t="s">
        <v>1999</v>
      </c>
      <c r="H39" s="89"/>
      <c r="I39" s="89"/>
      <c r="J39" s="89"/>
      <c r="K39" s="89"/>
      <c r="L39" s="89"/>
      <c r="M39" s="89"/>
      <c r="N39" s="89"/>
      <c r="O39" s="266">
        <f>O38+O37</f>
        <v>0</v>
      </c>
    </row>
    <row r="40" spans="1:21" ht="15.75">
      <c r="C40" s="181"/>
      <c r="D40" s="182"/>
      <c r="E40" s="89"/>
      <c r="F40" s="89" t="s">
        <v>2033</v>
      </c>
      <c r="G40" s="89" t="s">
        <v>540</v>
      </c>
      <c r="H40" s="89"/>
      <c r="I40" s="89"/>
      <c r="J40" s="89"/>
      <c r="K40" s="89"/>
      <c r="L40" s="89"/>
      <c r="M40" s="89"/>
      <c r="N40" s="89"/>
      <c r="O40" s="260"/>
    </row>
    <row r="41" spans="1:21" ht="15.75">
      <c r="A41" s="27" t="s">
        <v>1582</v>
      </c>
      <c r="B41" s="29" t="s">
        <v>541</v>
      </c>
      <c r="C41" s="136"/>
      <c r="D41" s="88"/>
      <c r="E41" s="89"/>
      <c r="F41" s="89"/>
      <c r="G41" s="89" t="s">
        <v>2053</v>
      </c>
      <c r="H41" s="89" t="s">
        <v>2039</v>
      </c>
      <c r="I41" s="89"/>
      <c r="J41" s="89"/>
      <c r="K41" s="89"/>
      <c r="L41" s="89"/>
      <c r="M41" s="89"/>
      <c r="N41" s="89"/>
      <c r="O41" s="266">
        <f>'CR on BS ReSec.'!J115</f>
        <v>0</v>
      </c>
      <c r="P41" s="25" t="s">
        <v>2049</v>
      </c>
    </row>
    <row r="42" spans="1:21" ht="15.75">
      <c r="A42" s="27" t="s">
        <v>1582</v>
      </c>
      <c r="B42" s="29" t="s">
        <v>542</v>
      </c>
      <c r="C42" s="137"/>
      <c r="D42" s="89"/>
      <c r="E42" s="89"/>
      <c r="F42" s="89"/>
      <c r="G42" s="89" t="s">
        <v>2055</v>
      </c>
      <c r="H42" s="89" t="s">
        <v>2040</v>
      </c>
      <c r="I42" s="89"/>
      <c r="J42" s="89"/>
      <c r="K42" s="89"/>
      <c r="L42" s="89"/>
      <c r="M42" s="89"/>
      <c r="N42" s="89"/>
      <c r="O42" s="266">
        <f>'CR Off BS ReSec.'!L126</f>
        <v>0</v>
      </c>
    </row>
    <row r="43" spans="1:21" ht="15.75">
      <c r="A43" s="27" t="s">
        <v>1582</v>
      </c>
      <c r="B43" s="29" t="s">
        <v>543</v>
      </c>
      <c r="C43" s="137"/>
      <c r="D43" s="89"/>
      <c r="E43" s="89"/>
      <c r="F43" s="89"/>
      <c r="G43" s="89" t="s">
        <v>1999</v>
      </c>
      <c r="H43" s="89"/>
      <c r="I43" s="89"/>
      <c r="J43" s="89"/>
      <c r="K43" s="89"/>
      <c r="L43" s="89"/>
      <c r="M43" s="89"/>
      <c r="N43" s="89"/>
      <c r="O43" s="266">
        <f>O41+O42</f>
        <v>0</v>
      </c>
    </row>
    <row r="44" spans="1:21" ht="15.75">
      <c r="C44" s="138"/>
      <c r="D44" s="90"/>
      <c r="E44" s="90"/>
      <c r="F44" s="90" t="s">
        <v>2047</v>
      </c>
      <c r="G44" s="90" t="s">
        <v>2046</v>
      </c>
      <c r="H44" s="90"/>
      <c r="I44" s="90"/>
      <c r="J44" s="90"/>
      <c r="K44" s="90"/>
      <c r="L44" s="90"/>
      <c r="M44" s="90"/>
      <c r="N44" s="90"/>
      <c r="O44" s="260"/>
    </row>
    <row r="45" spans="1:21" ht="15.75">
      <c r="A45" s="27" t="s">
        <v>1582</v>
      </c>
      <c r="B45" s="29" t="s">
        <v>1256</v>
      </c>
      <c r="C45" s="136"/>
      <c r="D45" s="88"/>
      <c r="E45" s="88"/>
      <c r="F45" s="88"/>
      <c r="G45" s="88" t="s">
        <v>2053</v>
      </c>
      <c r="H45" s="88" t="s">
        <v>2188</v>
      </c>
      <c r="I45" s="88"/>
      <c r="J45" s="88"/>
      <c r="K45" s="88"/>
      <c r="L45" s="88"/>
      <c r="M45" s="88"/>
      <c r="N45" s="88"/>
      <c r="O45" s="266">
        <f>'CCR - As Borrower'!N18</f>
        <v>0</v>
      </c>
    </row>
    <row r="46" spans="1:21" ht="15.75">
      <c r="A46" s="27" t="s">
        <v>1582</v>
      </c>
      <c r="B46" s="29" t="s">
        <v>1257</v>
      </c>
      <c r="C46" s="137"/>
      <c r="D46" s="89"/>
      <c r="E46" s="89"/>
      <c r="F46" s="89"/>
      <c r="G46" s="89" t="s">
        <v>2055</v>
      </c>
      <c r="H46" s="89" t="s">
        <v>2189</v>
      </c>
      <c r="I46" s="89"/>
      <c r="J46" s="89"/>
      <c r="K46" s="89"/>
      <c r="L46" s="89"/>
      <c r="M46" s="89"/>
      <c r="N46" s="89"/>
      <c r="O46" s="266">
        <f>'CCR - As Lender'!L18</f>
        <v>0</v>
      </c>
    </row>
    <row r="47" spans="1:21" ht="15.75">
      <c r="A47" s="27" t="s">
        <v>1582</v>
      </c>
      <c r="B47" s="29" t="s">
        <v>750</v>
      </c>
      <c r="C47" s="408"/>
      <c r="D47" s="337"/>
      <c r="E47" s="337"/>
      <c r="F47" s="337"/>
      <c r="G47" s="337" t="s">
        <v>1999</v>
      </c>
      <c r="H47" s="337"/>
      <c r="I47" s="337"/>
      <c r="J47" s="337"/>
      <c r="K47" s="337"/>
      <c r="L47" s="337"/>
      <c r="M47" s="337"/>
      <c r="N47" s="337"/>
      <c r="O47" s="266">
        <f>O46+O45</f>
        <v>0</v>
      </c>
    </row>
    <row r="48" spans="1:21" ht="15.75">
      <c r="A48" s="27" t="s">
        <v>1582</v>
      </c>
      <c r="B48" s="29" t="s">
        <v>860</v>
      </c>
      <c r="C48" s="373"/>
      <c r="D48" s="409"/>
      <c r="E48" s="409"/>
      <c r="F48" s="409" t="s">
        <v>1341</v>
      </c>
      <c r="G48" s="409" t="s">
        <v>2178</v>
      </c>
      <c r="H48" s="409"/>
      <c r="I48" s="409"/>
      <c r="J48" s="409"/>
      <c r="K48" s="409"/>
      <c r="L48" s="409"/>
      <c r="M48" s="409"/>
      <c r="N48" s="410"/>
      <c r="O48" s="266">
        <f>'CCR-CDS'!G21</f>
        <v>0</v>
      </c>
    </row>
    <row r="49" spans="1:15" ht="15.75">
      <c r="C49" s="373"/>
      <c r="D49" s="409"/>
      <c r="E49" s="409"/>
      <c r="F49" s="409" t="s">
        <v>277</v>
      </c>
      <c r="G49" s="409" t="s">
        <v>278</v>
      </c>
      <c r="H49" s="409"/>
      <c r="I49" s="409"/>
      <c r="J49" s="409"/>
      <c r="K49" s="409"/>
      <c r="L49" s="409"/>
      <c r="M49" s="409"/>
      <c r="N49" s="410"/>
      <c r="O49" s="260"/>
    </row>
    <row r="50" spans="1:15" ht="15.75">
      <c r="A50" s="27" t="s">
        <v>1582</v>
      </c>
      <c r="B50" t="s">
        <v>309</v>
      </c>
      <c r="C50" s="373"/>
      <c r="D50" s="409"/>
      <c r="E50" s="409"/>
      <c r="F50" s="409"/>
      <c r="G50" s="409" t="s">
        <v>2051</v>
      </c>
      <c r="H50" s="409" t="s">
        <v>279</v>
      </c>
      <c r="I50" s="409"/>
      <c r="J50" s="409"/>
      <c r="K50" s="409"/>
      <c r="L50" s="409"/>
      <c r="M50" s="409"/>
      <c r="N50" s="410"/>
      <c r="O50" s="266">
        <f>'CR-QCCPs'!E27</f>
        <v>0</v>
      </c>
    </row>
    <row r="51" spans="1:15" ht="15.75">
      <c r="A51" s="27" t="s">
        <v>1582</v>
      </c>
      <c r="B51" t="s">
        <v>316</v>
      </c>
      <c r="C51" s="373"/>
      <c r="D51" s="409"/>
      <c r="E51" s="409"/>
      <c r="F51" s="409"/>
      <c r="G51" s="409" t="s">
        <v>280</v>
      </c>
      <c r="H51" s="409" t="s">
        <v>281</v>
      </c>
      <c r="I51" s="409"/>
      <c r="J51" s="409"/>
      <c r="K51" s="409"/>
      <c r="L51" s="409"/>
      <c r="M51" s="409"/>
      <c r="N51" s="410"/>
      <c r="O51" s="266">
        <f>'CR-NonQCCPs'!E32</f>
        <v>0</v>
      </c>
    </row>
    <row r="52" spans="1:15" ht="15.75">
      <c r="A52" s="27" t="s">
        <v>1582</v>
      </c>
      <c r="B52" s="29" t="s">
        <v>317</v>
      </c>
      <c r="C52" s="373"/>
      <c r="D52" s="409"/>
      <c r="E52" s="409"/>
      <c r="F52" s="409"/>
      <c r="G52" s="409" t="s">
        <v>1999</v>
      </c>
      <c r="H52" s="409"/>
      <c r="I52" s="409"/>
      <c r="J52" s="409"/>
      <c r="K52" s="409"/>
      <c r="L52" s="409"/>
      <c r="M52" s="409"/>
      <c r="N52" s="410"/>
      <c r="O52" s="266">
        <f>O50+O51</f>
        <v>0</v>
      </c>
    </row>
    <row r="53" spans="1:15" ht="15.75">
      <c r="A53" s="27" t="s">
        <v>1980</v>
      </c>
      <c r="C53" s="136"/>
      <c r="D53" s="88"/>
      <c r="E53" s="88"/>
      <c r="F53" s="88" t="s">
        <v>2048</v>
      </c>
      <c r="G53" s="88"/>
      <c r="H53" s="88"/>
      <c r="I53" s="88"/>
      <c r="J53" s="88"/>
      <c r="K53" s="88"/>
      <c r="L53" s="88"/>
      <c r="M53" s="88"/>
      <c r="N53" s="88"/>
      <c r="O53" s="266">
        <f>O47+O43+O39+O35+O31+O27+O48+O52</f>
        <v>0</v>
      </c>
    </row>
    <row r="54" spans="1:15" ht="15.75">
      <c r="C54" s="138"/>
      <c r="D54" s="90"/>
      <c r="E54" s="90"/>
      <c r="F54" s="90"/>
      <c r="G54" s="90"/>
      <c r="H54" s="90"/>
      <c r="I54" s="90"/>
      <c r="J54" s="90"/>
      <c r="K54" s="90"/>
      <c r="L54" s="90"/>
      <c r="M54" s="90"/>
      <c r="N54" s="90"/>
      <c r="O54" s="260"/>
    </row>
    <row r="55" spans="1:15" ht="15.75">
      <c r="A55" s="27" t="s">
        <v>1654</v>
      </c>
      <c r="C55" s="136"/>
      <c r="D55" s="88"/>
      <c r="E55" s="88">
        <v>3.2</v>
      </c>
      <c r="F55" s="88" t="s">
        <v>1343</v>
      </c>
      <c r="G55" s="88"/>
      <c r="H55" s="88"/>
      <c r="I55" s="88"/>
      <c r="J55" s="88"/>
      <c r="K55" s="88"/>
      <c r="L55" s="88"/>
      <c r="M55" s="88"/>
      <c r="N55" s="88"/>
      <c r="O55" s="266">
        <f>'Agg. cap for mkt. risk'!H44</f>
        <v>0</v>
      </c>
    </row>
    <row r="56" spans="1:15" ht="15.75">
      <c r="C56" s="138"/>
      <c r="D56" s="90"/>
      <c r="E56" s="90"/>
      <c r="F56" s="90"/>
      <c r="G56" s="90"/>
      <c r="H56" s="90"/>
      <c r="I56" s="90"/>
      <c r="J56" s="90"/>
      <c r="K56" s="90"/>
      <c r="L56" s="90"/>
      <c r="M56" s="90"/>
      <c r="N56" s="90"/>
      <c r="O56" s="260"/>
    </row>
    <row r="57" spans="1:15" ht="15.75">
      <c r="A57" s="27" t="s">
        <v>1787</v>
      </c>
      <c r="C57" s="136"/>
      <c r="D57" s="88"/>
      <c r="E57" s="88">
        <v>3.3</v>
      </c>
      <c r="F57" s="88" t="s">
        <v>1699</v>
      </c>
      <c r="G57" s="88"/>
      <c r="H57" s="88"/>
      <c r="I57" s="88"/>
      <c r="J57" s="88"/>
      <c r="K57" s="88"/>
      <c r="L57" s="88"/>
      <c r="M57" s="88"/>
      <c r="N57" s="88"/>
      <c r="O57" s="266">
        <f>IF('Operational Risk'!I31&lt;&gt;0,'Operational Risk'!I31,'Operational Risk'!I18)</f>
        <v>0</v>
      </c>
    </row>
    <row r="58" spans="1:15" ht="15.75">
      <c r="C58" s="138"/>
      <c r="D58" s="90"/>
      <c r="E58" s="90"/>
      <c r="F58" s="90"/>
      <c r="G58" s="90"/>
      <c r="H58" s="90"/>
      <c r="I58" s="90"/>
      <c r="J58" s="90"/>
      <c r="K58" s="90"/>
      <c r="L58" s="90"/>
      <c r="M58" s="90"/>
      <c r="N58" s="90"/>
      <c r="O58" s="260"/>
    </row>
    <row r="59" spans="1:15" ht="15.75">
      <c r="A59" s="27" t="s">
        <v>1981</v>
      </c>
      <c r="C59" s="136"/>
      <c r="D59" s="88"/>
      <c r="E59" s="88">
        <v>3.4</v>
      </c>
      <c r="F59" s="88" t="s">
        <v>2190</v>
      </c>
      <c r="G59" s="88"/>
      <c r="H59" s="88"/>
      <c r="I59" s="88"/>
      <c r="J59" s="88"/>
      <c r="K59" s="88"/>
      <c r="L59" s="88"/>
      <c r="M59" s="88"/>
      <c r="N59" s="88"/>
      <c r="O59" s="266">
        <f>O53+O55+O57</f>
        <v>0</v>
      </c>
    </row>
    <row r="60" spans="1:15">
      <c r="A60" s="31" t="s">
        <v>1932</v>
      </c>
      <c r="B60" s="32" t="s">
        <v>1932</v>
      </c>
    </row>
  </sheetData>
  <sheetProtection selectLockedCells="1"/>
  <mergeCells count="8">
    <mergeCell ref="C7:H7"/>
    <mergeCell ref="I7:M7"/>
    <mergeCell ref="D1:O1"/>
    <mergeCell ref="D2:O2"/>
    <mergeCell ref="D3:O3"/>
    <mergeCell ref="C4:N4"/>
    <mergeCell ref="C6:H6"/>
    <mergeCell ref="I6:M6"/>
  </mergeCells>
  <phoneticPr fontId="58" type="noConversion"/>
  <pageMargins left="0.7" right="0.7" top="0.75" bottom="0.75" header="0.3" footer="0.3"/>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J132"/>
  <sheetViews>
    <sheetView showGridLines="0" defaultGridColor="0" topLeftCell="C1" colorId="32" zoomScale="85" zoomScaleNormal="100" workbookViewId="0">
      <pane ySplit="11" topLeftCell="A12" activePane="bottomLeft" state="frozen"/>
      <selection activeCell="G12" sqref="G12"/>
      <selection pane="bottomLeft" activeCell="F7" sqref="F7"/>
    </sheetView>
  </sheetViews>
  <sheetFormatPr defaultColWidth="9.140625" defaultRowHeight="15.75"/>
  <cols>
    <col min="1" max="1" width="9.5703125" style="576" hidden="1" customWidth="1"/>
    <col min="2" max="2" width="10.85546875" style="577" hidden="1" customWidth="1"/>
    <col min="3" max="3" width="5.140625" style="560" customWidth="1"/>
    <col min="4" max="4" width="8.5703125" style="560" customWidth="1"/>
    <col min="5" max="5" width="57.5703125" style="628" customWidth="1"/>
    <col min="6" max="6" width="15.85546875" style="560" customWidth="1"/>
    <col min="7" max="7" width="14.42578125" style="560" customWidth="1"/>
    <col min="8" max="9" width="22.7109375" style="560" customWidth="1"/>
    <col min="10" max="16384" width="9.140625" style="560"/>
  </cols>
  <sheetData>
    <row r="1" spans="1:10" s="25" customFormat="1" ht="15">
      <c r="A1" s="576"/>
      <c r="B1" s="577"/>
      <c r="C1" s="1413"/>
      <c r="D1" s="1413"/>
      <c r="E1" s="1413"/>
      <c r="F1" s="1413"/>
      <c r="G1" s="1413"/>
      <c r="H1" s="1413"/>
      <c r="I1" s="1413"/>
    </row>
    <row r="2" spans="1:10" s="25" customFormat="1" ht="26.25" customHeight="1">
      <c r="A2" s="576"/>
      <c r="B2" s="577"/>
      <c r="C2" s="1497" t="s">
        <v>1447</v>
      </c>
      <c r="D2" s="1497"/>
      <c r="E2" s="1497"/>
      <c r="F2" s="1497"/>
      <c r="G2" s="1497"/>
      <c r="H2" s="1497"/>
      <c r="I2" s="1497"/>
    </row>
    <row r="3" spans="1:10" s="25" customFormat="1" ht="18.75" customHeight="1">
      <c r="A3" s="576"/>
      <c r="B3" s="577"/>
      <c r="C3" s="1508" t="s">
        <v>847</v>
      </c>
      <c r="D3" s="1508"/>
      <c r="E3" s="1508"/>
      <c r="F3" s="1508"/>
      <c r="G3" s="1508"/>
      <c r="H3" s="1508"/>
      <c r="I3" s="1508"/>
    </row>
    <row r="4" spans="1:10" s="25" customFormat="1" ht="9.75" customHeight="1">
      <c r="A4" s="576"/>
      <c r="B4" s="577"/>
      <c r="D4" s="44"/>
      <c r="E4" s="44"/>
    </row>
    <row r="5" spans="1:10" s="25" customFormat="1" ht="15">
      <c r="A5" s="576"/>
      <c r="B5" s="577"/>
      <c r="C5" s="1446" t="s">
        <v>840</v>
      </c>
      <c r="D5" s="1481"/>
      <c r="E5" s="1481"/>
      <c r="F5" s="1446" t="s">
        <v>2042</v>
      </c>
      <c r="G5" s="1481"/>
    </row>
    <row r="6" spans="1:10" s="25" customFormat="1" ht="15">
      <c r="A6" s="576"/>
      <c r="B6" s="577"/>
      <c r="C6" s="1442"/>
      <c r="D6" s="1507"/>
      <c r="E6" s="1507"/>
      <c r="F6" s="1442"/>
      <c r="G6" s="1478"/>
    </row>
    <row r="7" spans="1:10" s="25" customFormat="1" thickBot="1">
      <c r="A7" s="576"/>
      <c r="B7" s="577"/>
      <c r="E7" s="44"/>
    </row>
    <row r="8" spans="1:10" s="27" customFormat="1" hidden="1" thickBot="1">
      <c r="A8" s="576"/>
      <c r="B8" s="577"/>
      <c r="E8" s="751" t="s">
        <v>2436</v>
      </c>
      <c r="G8" s="27" t="s">
        <v>1785</v>
      </c>
      <c r="H8" s="27" t="s">
        <v>1933</v>
      </c>
      <c r="I8" s="27" t="s">
        <v>1457</v>
      </c>
    </row>
    <row r="9" spans="1:10" s="25" customFormat="1" thickBot="1">
      <c r="A9" s="576"/>
      <c r="B9" s="577"/>
      <c r="I9" s="154" t="s">
        <v>628</v>
      </c>
    </row>
    <row r="10" spans="1:10" s="490" customFormat="1" ht="45">
      <c r="A10" s="789"/>
      <c r="B10" s="790"/>
      <c r="C10" s="124"/>
      <c r="D10" s="124" t="s">
        <v>1961</v>
      </c>
      <c r="E10" s="124" t="s">
        <v>1962</v>
      </c>
      <c r="F10" s="124" t="s">
        <v>2073</v>
      </c>
      <c r="G10" s="124" t="s">
        <v>2062</v>
      </c>
      <c r="H10" s="124" t="s">
        <v>2287</v>
      </c>
      <c r="I10" s="152" t="s">
        <v>1900</v>
      </c>
      <c r="J10" s="703"/>
    </row>
    <row r="11" spans="1:10" s="25" customFormat="1" ht="15">
      <c r="A11" s="576"/>
      <c r="B11" s="577"/>
      <c r="C11" s="752"/>
      <c r="D11" s="753" t="s">
        <v>1574</v>
      </c>
      <c r="E11" s="754" t="s">
        <v>2192</v>
      </c>
      <c r="F11" s="753" t="s">
        <v>1575</v>
      </c>
      <c r="G11" s="755" t="s">
        <v>1576</v>
      </c>
      <c r="H11" s="753" t="s">
        <v>1577</v>
      </c>
      <c r="I11" s="756" t="s">
        <v>1578</v>
      </c>
    </row>
    <row r="12" spans="1:10" s="25" customFormat="1" ht="15">
      <c r="A12" s="576"/>
      <c r="B12" s="577"/>
      <c r="C12" s="81"/>
      <c r="D12" s="757"/>
      <c r="E12" s="44"/>
      <c r="F12" s="757"/>
      <c r="G12" s="758"/>
      <c r="H12" s="757"/>
      <c r="I12" s="759"/>
    </row>
    <row r="13" spans="1:10">
      <c r="C13" s="760" t="s">
        <v>848</v>
      </c>
      <c r="D13" s="741"/>
      <c r="E13" s="761"/>
      <c r="F13" s="762"/>
      <c r="G13" s="120"/>
      <c r="H13" s="120"/>
      <c r="I13" s="120"/>
    </row>
    <row r="14" spans="1:10">
      <c r="C14" s="404" t="s">
        <v>2193</v>
      </c>
      <c r="D14" s="763" t="s">
        <v>1960</v>
      </c>
      <c r="E14" s="711"/>
      <c r="F14" s="762"/>
      <c r="G14" s="120"/>
      <c r="H14" s="120"/>
      <c r="I14" s="120"/>
    </row>
    <row r="15" spans="1:10" ht="30">
      <c r="C15" s="404"/>
      <c r="D15" s="764" t="s">
        <v>1567</v>
      </c>
      <c r="E15" s="761" t="s">
        <v>1617</v>
      </c>
      <c r="F15" s="762"/>
      <c r="G15" s="120"/>
      <c r="H15" s="120"/>
      <c r="I15" s="120"/>
    </row>
    <row r="16" spans="1:10">
      <c r="C16" s="404"/>
      <c r="D16" s="637"/>
      <c r="E16" s="711"/>
      <c r="F16" s="762"/>
      <c r="G16" s="120"/>
      <c r="H16" s="120"/>
      <c r="I16" s="120"/>
    </row>
    <row r="17" spans="2:10">
      <c r="B17" s="584" t="s">
        <v>2036</v>
      </c>
      <c r="C17" s="404"/>
      <c r="D17" s="637"/>
      <c r="E17" s="504" t="s">
        <v>2075</v>
      </c>
      <c r="F17" s="522" t="s">
        <v>2076</v>
      </c>
      <c r="G17" s="765">
        <v>0</v>
      </c>
      <c r="H17" s="54"/>
      <c r="I17" s="766">
        <f>G17*H17</f>
        <v>0</v>
      </c>
      <c r="J17" s="767"/>
    </row>
    <row r="18" spans="2:10" ht="30">
      <c r="B18" s="584" t="s">
        <v>2315</v>
      </c>
      <c r="C18" s="404"/>
      <c r="D18" s="637"/>
      <c r="E18" s="501" t="s">
        <v>2077</v>
      </c>
      <c r="F18" s="768" t="s">
        <v>2076</v>
      </c>
      <c r="G18" s="769">
        <v>0</v>
      </c>
      <c r="H18" s="54"/>
      <c r="I18" s="766">
        <f>G18*H18</f>
        <v>0</v>
      </c>
      <c r="J18" s="767"/>
    </row>
    <row r="19" spans="2:10" ht="30">
      <c r="B19" s="584" t="s">
        <v>2128</v>
      </c>
      <c r="C19" s="404"/>
      <c r="D19" s="637"/>
      <c r="E19" s="501" t="s">
        <v>2078</v>
      </c>
      <c r="F19" s="768" t="s">
        <v>2076</v>
      </c>
      <c r="G19" s="769">
        <v>1.7999999999999999E-2</v>
      </c>
      <c r="H19" s="54"/>
      <c r="I19" s="766">
        <f>G19*H19</f>
        <v>0</v>
      </c>
      <c r="J19" s="767"/>
    </row>
    <row r="20" spans="2:10" ht="30">
      <c r="B20" s="584" t="s">
        <v>1593</v>
      </c>
      <c r="C20" s="404"/>
      <c r="D20" s="637"/>
      <c r="E20" s="711" t="s">
        <v>2081</v>
      </c>
      <c r="F20" s="762" t="s">
        <v>2076</v>
      </c>
      <c r="G20" s="770">
        <v>0</v>
      </c>
      <c r="H20" s="53"/>
      <c r="I20" s="771">
        <f>G20*H20</f>
        <v>0</v>
      </c>
      <c r="J20" s="767"/>
    </row>
    <row r="21" spans="2:10" ht="30">
      <c r="B21" s="584" t="s">
        <v>1242</v>
      </c>
      <c r="C21" s="404"/>
      <c r="D21" s="428"/>
      <c r="E21" s="501" t="s">
        <v>2057</v>
      </c>
      <c r="F21" s="768" t="s">
        <v>2076</v>
      </c>
      <c r="G21" s="772">
        <v>1.7999999999999999E-2</v>
      </c>
      <c r="H21" s="250"/>
      <c r="I21" s="658">
        <f>G21*H21</f>
        <v>0</v>
      </c>
      <c r="J21" s="767"/>
    </row>
    <row r="22" spans="2:10">
      <c r="C22" s="404"/>
      <c r="D22" s="650"/>
      <c r="E22" s="711"/>
      <c r="F22" s="127"/>
      <c r="G22" s="330"/>
      <c r="H22" s="330"/>
      <c r="I22" s="330"/>
      <c r="J22" s="767"/>
    </row>
    <row r="23" spans="2:10" ht="30">
      <c r="C23" s="404"/>
      <c r="D23" s="693" t="s">
        <v>1569</v>
      </c>
      <c r="E23" s="761" t="s">
        <v>1568</v>
      </c>
      <c r="F23" s="127"/>
      <c r="G23" s="361"/>
      <c r="H23" s="361"/>
      <c r="I23" s="361"/>
      <c r="J23" s="767"/>
    </row>
    <row r="24" spans="2:10">
      <c r="B24" s="584" t="s">
        <v>1359</v>
      </c>
      <c r="C24" s="404"/>
      <c r="D24" s="637"/>
      <c r="E24" s="711" t="s">
        <v>1599</v>
      </c>
      <c r="F24" s="762" t="s">
        <v>2076</v>
      </c>
      <c r="G24" s="773">
        <v>0</v>
      </c>
      <c r="H24" s="278"/>
      <c r="I24" s="774">
        <f t="shared" ref="I24:I29" si="0">G24*H24</f>
        <v>0</v>
      </c>
      <c r="J24" s="767"/>
    </row>
    <row r="25" spans="2:10">
      <c r="B25" s="584" t="s">
        <v>1737</v>
      </c>
      <c r="C25" s="404"/>
      <c r="D25" s="637"/>
      <c r="E25" s="501" t="s">
        <v>1600</v>
      </c>
      <c r="F25" s="768" t="s">
        <v>2076</v>
      </c>
      <c r="G25" s="769">
        <v>1.7999999999999999E-2</v>
      </c>
      <c r="H25" s="54"/>
      <c r="I25" s="645">
        <f t="shared" si="0"/>
        <v>0</v>
      </c>
      <c r="J25" s="767"/>
    </row>
    <row r="26" spans="2:10">
      <c r="B26" s="584" t="s">
        <v>1825</v>
      </c>
      <c r="C26" s="404"/>
      <c r="D26" s="637"/>
      <c r="E26" s="711" t="s">
        <v>1601</v>
      </c>
      <c r="F26" s="762" t="s">
        <v>2076</v>
      </c>
      <c r="G26" s="770">
        <v>4.4999999999999998E-2</v>
      </c>
      <c r="H26" s="53"/>
      <c r="I26" s="771">
        <f t="shared" si="0"/>
        <v>0</v>
      </c>
      <c r="J26" s="767"/>
    </row>
    <row r="27" spans="2:10">
      <c r="B27" s="584" t="s">
        <v>1352</v>
      </c>
      <c r="C27" s="404"/>
      <c r="D27" s="637"/>
      <c r="E27" s="501" t="s">
        <v>1602</v>
      </c>
      <c r="F27" s="768" t="s">
        <v>2076</v>
      </c>
      <c r="G27" s="769">
        <v>0.09</v>
      </c>
      <c r="H27" s="54"/>
      <c r="I27" s="645">
        <f t="shared" si="0"/>
        <v>0</v>
      </c>
      <c r="J27" s="767"/>
    </row>
    <row r="28" spans="2:10">
      <c r="B28" s="584" t="s">
        <v>2005</v>
      </c>
      <c r="C28" s="404"/>
      <c r="D28" s="637"/>
      <c r="E28" s="711" t="s">
        <v>1603</v>
      </c>
      <c r="F28" s="762" t="s">
        <v>2076</v>
      </c>
      <c r="G28" s="770">
        <v>0.13500000000000001</v>
      </c>
      <c r="H28" s="53"/>
      <c r="I28" s="771">
        <f t="shared" si="0"/>
        <v>0</v>
      </c>
      <c r="J28" s="767"/>
    </row>
    <row r="29" spans="2:10">
      <c r="B29" s="584" t="s">
        <v>1888</v>
      </c>
      <c r="C29" s="404"/>
      <c r="D29" s="428"/>
      <c r="E29" s="501" t="s">
        <v>1604</v>
      </c>
      <c r="F29" s="768" t="s">
        <v>2076</v>
      </c>
      <c r="G29" s="772">
        <v>0.09</v>
      </c>
      <c r="H29" s="250"/>
      <c r="I29" s="658">
        <f t="shared" si="0"/>
        <v>0</v>
      </c>
      <c r="J29" s="767"/>
    </row>
    <row r="30" spans="2:10">
      <c r="C30" s="404"/>
      <c r="D30" s="650"/>
      <c r="E30" s="711"/>
      <c r="F30" s="127"/>
      <c r="G30" s="330"/>
      <c r="H30" s="330"/>
      <c r="I30" s="330"/>
      <c r="J30" s="767"/>
    </row>
    <row r="31" spans="2:10">
      <c r="C31" s="404"/>
      <c r="D31" s="693" t="s">
        <v>1570</v>
      </c>
      <c r="E31" s="761" t="s">
        <v>1066</v>
      </c>
      <c r="F31" s="127"/>
      <c r="G31" s="360"/>
      <c r="H31" s="360"/>
      <c r="I31" s="360"/>
      <c r="J31" s="767"/>
    </row>
    <row r="32" spans="2:10" ht="120">
      <c r="C32" s="404"/>
      <c r="D32" s="637"/>
      <c r="E32" s="711" t="s">
        <v>1069</v>
      </c>
      <c r="F32" s="127"/>
      <c r="G32" s="360"/>
      <c r="H32" s="360"/>
      <c r="I32" s="360"/>
      <c r="J32" s="767"/>
    </row>
    <row r="33" spans="2:10" ht="30">
      <c r="C33" s="404"/>
      <c r="D33" s="637"/>
      <c r="E33" s="716" t="s">
        <v>1100</v>
      </c>
      <c r="F33" s="127"/>
      <c r="G33" s="361"/>
      <c r="H33" s="361"/>
      <c r="I33" s="361"/>
      <c r="J33" s="767"/>
    </row>
    <row r="34" spans="2:10" ht="30">
      <c r="B34" s="587" t="s">
        <v>2009</v>
      </c>
      <c r="C34" s="404"/>
      <c r="D34" s="637"/>
      <c r="E34" s="775" t="s">
        <v>1102</v>
      </c>
      <c r="F34" s="762" t="s">
        <v>2076</v>
      </c>
      <c r="G34" s="776">
        <v>0.1125</v>
      </c>
      <c r="H34" s="278"/>
      <c r="I34" s="774">
        <f>G34*H34</f>
        <v>0</v>
      </c>
      <c r="J34" s="767"/>
    </row>
    <row r="35" spans="2:10" ht="30">
      <c r="B35" s="584" t="s">
        <v>2010</v>
      </c>
      <c r="C35" s="404"/>
      <c r="D35" s="637"/>
      <c r="E35" s="715" t="s">
        <v>765</v>
      </c>
      <c r="F35" s="768" t="s">
        <v>2076</v>
      </c>
      <c r="G35" s="769">
        <v>0.13500000000000001</v>
      </c>
      <c r="H35" s="54"/>
      <c r="I35" s="645">
        <f>G35*H35</f>
        <v>0</v>
      </c>
      <c r="J35" s="767"/>
    </row>
    <row r="36" spans="2:10" ht="30">
      <c r="B36" s="584" t="s">
        <v>2011</v>
      </c>
      <c r="C36" s="404"/>
      <c r="D36" s="637"/>
      <c r="E36" s="715" t="s">
        <v>766</v>
      </c>
      <c r="F36" s="768" t="s">
        <v>2076</v>
      </c>
      <c r="G36" s="769">
        <v>0.22500000000000001</v>
      </c>
      <c r="H36" s="54"/>
      <c r="I36" s="766">
        <f>G36*H36</f>
        <v>0</v>
      </c>
      <c r="J36" s="767"/>
    </row>
    <row r="37" spans="2:10" ht="30">
      <c r="B37" s="584" t="s">
        <v>1800</v>
      </c>
      <c r="C37" s="404"/>
      <c r="D37" s="637"/>
      <c r="E37" s="715" t="s">
        <v>767</v>
      </c>
      <c r="F37" s="762" t="s">
        <v>2076</v>
      </c>
      <c r="G37" s="769">
        <v>0.315</v>
      </c>
      <c r="H37" s="53"/>
      <c r="I37" s="777">
        <f>G37*H37</f>
        <v>0</v>
      </c>
      <c r="J37" s="767"/>
    </row>
    <row r="38" spans="2:10" ht="30">
      <c r="B38" s="584" t="s">
        <v>1801</v>
      </c>
      <c r="C38" s="404"/>
      <c r="D38" s="637"/>
      <c r="E38" s="715" t="s">
        <v>768</v>
      </c>
      <c r="F38" s="768" t="s">
        <v>2076</v>
      </c>
      <c r="G38" s="772">
        <v>0.5625</v>
      </c>
      <c r="H38" s="250"/>
      <c r="I38" s="658">
        <f>G38*H38</f>
        <v>0</v>
      </c>
      <c r="J38" s="767"/>
    </row>
    <row r="39" spans="2:10" ht="30">
      <c r="C39" s="404"/>
      <c r="D39" s="637"/>
      <c r="E39" s="778" t="s">
        <v>769</v>
      </c>
      <c r="F39" s="127"/>
      <c r="G39" s="330"/>
      <c r="H39" s="330"/>
      <c r="I39" s="330"/>
      <c r="J39" s="767"/>
    </row>
    <row r="40" spans="2:10" ht="30">
      <c r="C40" s="404"/>
      <c r="D40" s="637"/>
      <c r="E40" s="716" t="s">
        <v>1100</v>
      </c>
      <c r="F40" s="127"/>
      <c r="G40" s="361"/>
      <c r="H40" s="361"/>
      <c r="I40" s="361"/>
      <c r="J40" s="767"/>
    </row>
    <row r="41" spans="2:10" ht="30">
      <c r="B41" s="584" t="s">
        <v>2364</v>
      </c>
      <c r="C41" s="404"/>
      <c r="D41" s="637"/>
      <c r="E41" s="775" t="s">
        <v>1102</v>
      </c>
      <c r="F41" s="762" t="s">
        <v>2076</v>
      </c>
      <c r="G41" s="776">
        <v>1.7999999999999999E-2</v>
      </c>
      <c r="H41" s="278"/>
      <c r="I41" s="774">
        <f>G41*H41</f>
        <v>0</v>
      </c>
      <c r="J41" s="767"/>
    </row>
    <row r="42" spans="2:10" ht="30">
      <c r="B42" s="584" t="s">
        <v>2365</v>
      </c>
      <c r="C42" s="404"/>
      <c r="D42" s="637"/>
      <c r="E42" s="715" t="s">
        <v>765</v>
      </c>
      <c r="F42" s="768" t="s">
        <v>2076</v>
      </c>
      <c r="G42" s="769">
        <v>4.4999999999999998E-2</v>
      </c>
      <c r="H42" s="54"/>
      <c r="I42" s="645">
        <f>G42*H42</f>
        <v>0</v>
      </c>
      <c r="J42" s="767"/>
    </row>
    <row r="43" spans="2:10" ht="30">
      <c r="B43" s="584" t="s">
        <v>2366</v>
      </c>
      <c r="C43" s="404"/>
      <c r="D43" s="637"/>
      <c r="E43" s="715" t="s">
        <v>766</v>
      </c>
      <c r="F43" s="762" t="s">
        <v>2076</v>
      </c>
      <c r="G43" s="769">
        <v>0.09</v>
      </c>
      <c r="H43" s="53"/>
      <c r="I43" s="771">
        <f>G43*H43</f>
        <v>0</v>
      </c>
      <c r="J43" s="767"/>
    </row>
    <row r="44" spans="2:10" ht="30">
      <c r="B44" s="584" t="s">
        <v>1841</v>
      </c>
      <c r="C44" s="404"/>
      <c r="D44" s="637"/>
      <c r="E44" s="715" t="s">
        <v>767</v>
      </c>
      <c r="F44" s="768" t="s">
        <v>2076</v>
      </c>
      <c r="G44" s="769">
        <v>0.13500000000000001</v>
      </c>
      <c r="H44" s="54"/>
      <c r="I44" s="645">
        <f>G44*H44</f>
        <v>0</v>
      </c>
      <c r="J44" s="767"/>
    </row>
    <row r="45" spans="2:10" ht="30">
      <c r="B45" s="584" t="s">
        <v>2338</v>
      </c>
      <c r="C45" s="404"/>
      <c r="D45" s="637"/>
      <c r="E45" s="715" t="s">
        <v>768</v>
      </c>
      <c r="F45" s="768" t="s">
        <v>2076</v>
      </c>
      <c r="G45" s="772">
        <v>0.5625</v>
      </c>
      <c r="H45" s="250"/>
      <c r="I45" s="777">
        <f>G45*H45</f>
        <v>0</v>
      </c>
      <c r="J45" s="767"/>
    </row>
    <row r="46" spans="2:10">
      <c r="C46" s="404"/>
      <c r="D46" s="637"/>
      <c r="E46" s="711"/>
      <c r="F46" s="127"/>
      <c r="G46" s="330"/>
      <c r="H46" s="330"/>
      <c r="I46" s="330"/>
      <c r="J46" s="767"/>
    </row>
    <row r="47" spans="2:10" ht="120">
      <c r="C47" s="404"/>
      <c r="D47" s="637"/>
      <c r="E47" s="717" t="s">
        <v>1068</v>
      </c>
      <c r="F47" s="127"/>
      <c r="G47" s="360"/>
      <c r="H47" s="360"/>
      <c r="I47" s="360"/>
      <c r="J47" s="767"/>
    </row>
    <row r="48" spans="2:10" ht="30">
      <c r="C48" s="404"/>
      <c r="D48" s="637"/>
      <c r="E48" s="716" t="s">
        <v>1100</v>
      </c>
      <c r="F48" s="127"/>
      <c r="G48" s="361"/>
      <c r="H48" s="361"/>
      <c r="I48" s="361"/>
      <c r="J48" s="767"/>
    </row>
    <row r="49" spans="2:10" ht="30">
      <c r="B49" s="584" t="s">
        <v>2373</v>
      </c>
      <c r="C49" s="404"/>
      <c r="D49" s="637"/>
      <c r="E49" s="715" t="s">
        <v>1102</v>
      </c>
      <c r="F49" s="762" t="s">
        <v>2076</v>
      </c>
      <c r="G49" s="776">
        <v>0.1125</v>
      </c>
      <c r="H49" s="278"/>
      <c r="I49" s="774">
        <f>G49*H49</f>
        <v>0</v>
      </c>
      <c r="J49" s="767"/>
    </row>
    <row r="50" spans="2:10" ht="30">
      <c r="B50" s="584" t="s">
        <v>2308</v>
      </c>
      <c r="C50" s="404"/>
      <c r="D50" s="637"/>
      <c r="E50" s="715" t="s">
        <v>765</v>
      </c>
      <c r="F50" s="768" t="s">
        <v>2076</v>
      </c>
      <c r="G50" s="769">
        <v>0.22500000000000001</v>
      </c>
      <c r="H50" s="54"/>
      <c r="I50" s="645">
        <f>G50*H50</f>
        <v>0</v>
      </c>
      <c r="J50" s="767"/>
    </row>
    <row r="51" spans="2:10" ht="30">
      <c r="B51" s="584" t="s">
        <v>1987</v>
      </c>
      <c r="C51" s="404"/>
      <c r="D51" s="637"/>
      <c r="E51" s="715" t="s">
        <v>766</v>
      </c>
      <c r="F51" s="762" t="s">
        <v>2076</v>
      </c>
      <c r="G51" s="769">
        <v>0.315</v>
      </c>
      <c r="H51" s="53"/>
      <c r="I51" s="771">
        <f>G51*H51</f>
        <v>0</v>
      </c>
      <c r="J51" s="767"/>
    </row>
    <row r="52" spans="2:10" ht="30">
      <c r="B52" s="584" t="s">
        <v>1988</v>
      </c>
      <c r="C52" s="404"/>
      <c r="D52" s="637"/>
      <c r="E52" s="715" t="s">
        <v>767</v>
      </c>
      <c r="F52" s="768" t="s">
        <v>2076</v>
      </c>
      <c r="G52" s="772">
        <v>0.5625</v>
      </c>
      <c r="H52" s="250"/>
      <c r="I52" s="658">
        <f>G52*H52</f>
        <v>0</v>
      </c>
      <c r="J52" s="767"/>
    </row>
    <row r="53" spans="2:10" ht="30">
      <c r="C53" s="404"/>
      <c r="D53" s="637"/>
      <c r="E53" s="778" t="s">
        <v>1752</v>
      </c>
      <c r="F53" s="127"/>
      <c r="G53" s="330"/>
      <c r="H53" s="330"/>
      <c r="I53" s="330"/>
      <c r="J53" s="767"/>
    </row>
    <row r="54" spans="2:10" ht="30">
      <c r="C54" s="404"/>
      <c r="D54" s="637"/>
      <c r="E54" s="716" t="s">
        <v>1100</v>
      </c>
      <c r="F54" s="127"/>
      <c r="G54" s="361"/>
      <c r="H54" s="361"/>
      <c r="I54" s="361"/>
      <c r="J54" s="767"/>
    </row>
    <row r="55" spans="2:10" ht="30">
      <c r="B55" s="584" t="s">
        <v>2243</v>
      </c>
      <c r="C55" s="404"/>
      <c r="D55" s="637"/>
      <c r="E55" s="775" t="s">
        <v>1102</v>
      </c>
      <c r="F55" s="762" t="s">
        <v>2076</v>
      </c>
      <c r="G55" s="776">
        <v>0.1125</v>
      </c>
      <c r="H55" s="278"/>
      <c r="I55" s="774">
        <f t="shared" ref="I55:I62" si="1">G55*H55</f>
        <v>0</v>
      </c>
      <c r="J55" s="767"/>
    </row>
    <row r="56" spans="2:10" ht="30">
      <c r="B56" s="584" t="s">
        <v>2417</v>
      </c>
      <c r="C56" s="404"/>
      <c r="D56" s="637"/>
      <c r="E56" s="715" t="s">
        <v>765</v>
      </c>
      <c r="F56" s="768" t="s">
        <v>2076</v>
      </c>
      <c r="G56" s="769">
        <v>0.13500000000000001</v>
      </c>
      <c r="H56" s="54"/>
      <c r="I56" s="645">
        <f t="shared" si="1"/>
        <v>0</v>
      </c>
      <c r="J56" s="767"/>
    </row>
    <row r="57" spans="2:10" ht="30">
      <c r="B57" s="584" t="s">
        <v>2230</v>
      </c>
      <c r="C57" s="404"/>
      <c r="D57" s="637"/>
      <c r="E57" s="715" t="s">
        <v>766</v>
      </c>
      <c r="F57" s="762" t="s">
        <v>2076</v>
      </c>
      <c r="G57" s="769">
        <v>0.22500000000000001</v>
      </c>
      <c r="H57" s="53"/>
      <c r="I57" s="771">
        <f t="shared" si="1"/>
        <v>0</v>
      </c>
      <c r="J57" s="767"/>
    </row>
    <row r="58" spans="2:10" ht="30">
      <c r="B58" s="584" t="s">
        <v>2100</v>
      </c>
      <c r="C58" s="404"/>
      <c r="D58" s="637"/>
      <c r="E58" s="715" t="s">
        <v>767</v>
      </c>
      <c r="F58" s="768" t="s">
        <v>2076</v>
      </c>
      <c r="G58" s="769">
        <v>0.315</v>
      </c>
      <c r="H58" s="54"/>
      <c r="I58" s="645">
        <f t="shared" si="1"/>
        <v>0</v>
      </c>
      <c r="J58" s="767"/>
    </row>
    <row r="59" spans="2:10" ht="30">
      <c r="B59" s="584" t="s">
        <v>2367</v>
      </c>
      <c r="C59" s="404"/>
      <c r="D59" s="637"/>
      <c r="E59" s="715" t="s">
        <v>768</v>
      </c>
      <c r="F59" s="768" t="s">
        <v>2076</v>
      </c>
      <c r="G59" s="769">
        <v>0.5625</v>
      </c>
      <c r="H59" s="54"/>
      <c r="I59" s="645">
        <f t="shared" si="1"/>
        <v>0</v>
      </c>
      <c r="J59" s="767"/>
    </row>
    <row r="60" spans="2:10" ht="30">
      <c r="B60" s="584"/>
      <c r="C60" s="404"/>
      <c r="D60" s="637"/>
      <c r="E60" s="1380" t="s">
        <v>2435</v>
      </c>
      <c r="F60" s="1378" t="s">
        <v>2076</v>
      </c>
      <c r="G60" s="330"/>
      <c r="H60" s="330"/>
      <c r="I60" s="330"/>
      <c r="J60" s="767"/>
    </row>
    <row r="61" spans="2:10">
      <c r="B61" s="584" t="s">
        <v>2438</v>
      </c>
      <c r="C61" s="404"/>
      <c r="D61" s="637"/>
      <c r="E61" s="1382"/>
      <c r="F61" s="1379"/>
      <c r="G61" s="1376"/>
      <c r="H61" s="367"/>
      <c r="I61" s="658" t="str">
        <f>IF(E61="","",G61*H61)</f>
        <v/>
      </c>
      <c r="J61" s="767"/>
    </row>
    <row r="62" spans="2:10" ht="30">
      <c r="B62" s="584" t="s">
        <v>1658</v>
      </c>
      <c r="C62" s="404"/>
      <c r="D62" s="428"/>
      <c r="E62" s="1381" t="s">
        <v>1691</v>
      </c>
      <c r="F62" s="233" t="s">
        <v>2076</v>
      </c>
      <c r="G62" s="1364"/>
      <c r="H62" s="162"/>
      <c r="I62" s="1377">
        <f t="shared" si="1"/>
        <v>0</v>
      </c>
      <c r="J62" s="767"/>
    </row>
    <row r="63" spans="2:10">
      <c r="C63" s="404"/>
      <c r="D63" s="741"/>
      <c r="E63" s="711"/>
      <c r="F63" s="127"/>
      <c r="G63" s="330"/>
      <c r="H63" s="330"/>
      <c r="I63" s="330"/>
      <c r="J63" s="767"/>
    </row>
    <row r="64" spans="2:10" ht="60">
      <c r="C64" s="404"/>
      <c r="D64" s="764" t="s">
        <v>1571</v>
      </c>
      <c r="E64" s="721" t="s">
        <v>772</v>
      </c>
      <c r="F64" s="127"/>
      <c r="G64" s="360"/>
      <c r="H64" s="360"/>
      <c r="I64" s="360"/>
      <c r="J64" s="767"/>
    </row>
    <row r="65" spans="2:10">
      <c r="C65" s="404"/>
      <c r="D65" s="637"/>
      <c r="E65" s="711" t="s">
        <v>1692</v>
      </c>
      <c r="F65" s="127"/>
      <c r="G65" s="361"/>
      <c r="H65" s="361"/>
      <c r="I65" s="361"/>
      <c r="J65" s="767"/>
    </row>
    <row r="66" spans="2:10">
      <c r="B66" s="584" t="s">
        <v>1481</v>
      </c>
      <c r="C66" s="404"/>
      <c r="D66" s="637"/>
      <c r="E66" s="501" t="s">
        <v>1326</v>
      </c>
      <c r="F66" s="768" t="s">
        <v>2076</v>
      </c>
      <c r="G66" s="776">
        <v>1.7999999999999999E-2</v>
      </c>
      <c r="H66" s="278"/>
      <c r="I66" s="661">
        <f t="shared" ref="I66:I71" si="2">G66*H66</f>
        <v>0</v>
      </c>
      <c r="J66" s="767"/>
    </row>
    <row r="67" spans="2:10">
      <c r="B67" s="584" t="s">
        <v>2064</v>
      </c>
      <c r="C67" s="404"/>
      <c r="D67" s="637"/>
      <c r="E67" s="711" t="s">
        <v>1738</v>
      </c>
      <c r="F67" s="762" t="s">
        <v>2076</v>
      </c>
      <c r="G67" s="770">
        <v>2.7E-2</v>
      </c>
      <c r="H67" s="53"/>
      <c r="I67" s="771">
        <f t="shared" si="2"/>
        <v>0</v>
      </c>
      <c r="J67" s="767"/>
    </row>
    <row r="68" spans="2:10">
      <c r="B68" s="584" t="s">
        <v>1687</v>
      </c>
      <c r="C68" s="404"/>
      <c r="D68" s="637"/>
      <c r="E68" s="501" t="s">
        <v>1739</v>
      </c>
      <c r="F68" s="768" t="s">
        <v>2076</v>
      </c>
      <c r="G68" s="769">
        <v>4.4999999999999998E-2</v>
      </c>
      <c r="H68" s="54"/>
      <c r="I68" s="645">
        <f t="shared" si="2"/>
        <v>0</v>
      </c>
      <c r="J68" s="767"/>
    </row>
    <row r="69" spans="2:10">
      <c r="B69" s="584" t="s">
        <v>1536</v>
      </c>
      <c r="C69" s="404"/>
      <c r="D69" s="637"/>
      <c r="E69" s="711" t="s">
        <v>1740</v>
      </c>
      <c r="F69" s="762" t="s">
        <v>2076</v>
      </c>
      <c r="G69" s="770">
        <v>0.09</v>
      </c>
      <c r="H69" s="53"/>
      <c r="I69" s="771">
        <f t="shared" si="2"/>
        <v>0</v>
      </c>
      <c r="J69" s="767"/>
    </row>
    <row r="70" spans="2:10">
      <c r="B70" s="584" t="s">
        <v>565</v>
      </c>
      <c r="C70" s="404"/>
      <c r="D70" s="637"/>
      <c r="E70" s="501" t="s">
        <v>798</v>
      </c>
      <c r="F70" s="768" t="s">
        <v>2076</v>
      </c>
      <c r="G70" s="769">
        <v>0.13500000000000001</v>
      </c>
      <c r="H70" s="54"/>
      <c r="I70" s="645">
        <f t="shared" si="2"/>
        <v>0</v>
      </c>
      <c r="J70" s="767"/>
    </row>
    <row r="71" spans="2:10">
      <c r="B71" s="584" t="s">
        <v>819</v>
      </c>
      <c r="C71" s="404"/>
      <c r="D71" s="637"/>
      <c r="E71" s="501" t="s">
        <v>1741</v>
      </c>
      <c r="F71" s="768" t="s">
        <v>2076</v>
      </c>
      <c r="G71" s="772">
        <v>0.09</v>
      </c>
      <c r="H71" s="250"/>
      <c r="I71" s="658">
        <f t="shared" si="2"/>
        <v>0</v>
      </c>
      <c r="J71" s="767"/>
    </row>
    <row r="72" spans="2:10">
      <c r="C72" s="404"/>
      <c r="D72" s="637"/>
      <c r="E72" s="711"/>
      <c r="F72" s="127"/>
      <c r="G72" s="330"/>
      <c r="H72" s="330"/>
      <c r="I72" s="330"/>
      <c r="J72" s="767"/>
    </row>
    <row r="73" spans="2:10">
      <c r="C73" s="404"/>
      <c r="D73" s="637"/>
      <c r="E73" s="711" t="s">
        <v>1742</v>
      </c>
      <c r="F73" s="127"/>
      <c r="G73" s="361"/>
      <c r="H73" s="361"/>
      <c r="I73" s="361"/>
      <c r="J73" s="767"/>
    </row>
    <row r="74" spans="2:10">
      <c r="B74" s="584" t="s">
        <v>1235</v>
      </c>
      <c r="C74" s="404"/>
      <c r="D74" s="637"/>
      <c r="E74" s="711" t="s">
        <v>1326</v>
      </c>
      <c r="F74" s="762" t="s">
        <v>2076</v>
      </c>
      <c r="G74" s="773">
        <v>1.7999999999999999E-2</v>
      </c>
      <c r="H74" s="278"/>
      <c r="I74" s="774">
        <f t="shared" ref="I74:I80" si="3">G74*H74</f>
        <v>0</v>
      </c>
      <c r="J74" s="767"/>
    </row>
    <row r="75" spans="2:10">
      <c r="B75" s="584" t="s">
        <v>2034</v>
      </c>
      <c r="C75" s="404"/>
      <c r="D75" s="637"/>
      <c r="E75" s="501" t="s">
        <v>1738</v>
      </c>
      <c r="F75" s="768" t="s">
        <v>2076</v>
      </c>
      <c r="G75" s="769">
        <v>2.7E-2</v>
      </c>
      <c r="H75" s="54"/>
      <c r="I75" s="645">
        <f t="shared" si="3"/>
        <v>0</v>
      </c>
      <c r="J75" s="767"/>
    </row>
    <row r="76" spans="2:10">
      <c r="B76" s="584" t="s">
        <v>2035</v>
      </c>
      <c r="C76" s="404"/>
      <c r="D76" s="637"/>
      <c r="E76" s="711" t="s">
        <v>1739</v>
      </c>
      <c r="F76" s="762" t="s">
        <v>2076</v>
      </c>
      <c r="G76" s="770">
        <v>4.4999999999999998E-2</v>
      </c>
      <c r="H76" s="53"/>
      <c r="I76" s="771">
        <f t="shared" si="3"/>
        <v>0</v>
      </c>
      <c r="J76" s="767"/>
    </row>
    <row r="77" spans="2:10">
      <c r="B77" s="584" t="s">
        <v>1908</v>
      </c>
      <c r="C77" s="404"/>
      <c r="D77" s="637"/>
      <c r="E77" s="501" t="s">
        <v>1740</v>
      </c>
      <c r="F77" s="768" t="s">
        <v>2076</v>
      </c>
      <c r="G77" s="769">
        <v>0.09</v>
      </c>
      <c r="H77" s="54"/>
      <c r="I77" s="645">
        <f t="shared" si="3"/>
        <v>0</v>
      </c>
      <c r="J77" s="767"/>
    </row>
    <row r="78" spans="2:10">
      <c r="B78" s="584" t="s">
        <v>795</v>
      </c>
      <c r="C78" s="404"/>
      <c r="D78" s="637"/>
      <c r="E78" s="501" t="s">
        <v>1743</v>
      </c>
      <c r="F78" s="768" t="s">
        <v>2076</v>
      </c>
      <c r="G78" s="769">
        <v>0.315</v>
      </c>
      <c r="H78" s="54"/>
      <c r="I78" s="766">
        <f t="shared" si="3"/>
        <v>0</v>
      </c>
      <c r="J78" s="767"/>
    </row>
    <row r="79" spans="2:10">
      <c r="B79" s="584" t="s">
        <v>729</v>
      </c>
      <c r="C79" s="404"/>
      <c r="D79" s="637"/>
      <c r="E79" s="501" t="s">
        <v>770</v>
      </c>
      <c r="F79" s="768" t="s">
        <v>2076</v>
      </c>
      <c r="G79" s="769">
        <v>1</v>
      </c>
      <c r="H79" s="54"/>
      <c r="I79" s="766">
        <f t="shared" si="3"/>
        <v>0</v>
      </c>
      <c r="J79" s="767"/>
    </row>
    <row r="80" spans="2:10">
      <c r="B80" s="584" t="s">
        <v>605</v>
      </c>
      <c r="C80" s="404"/>
      <c r="D80" s="637"/>
      <c r="E80" s="501" t="s">
        <v>771</v>
      </c>
      <c r="F80" s="768" t="s">
        <v>2076</v>
      </c>
      <c r="G80" s="769">
        <v>1</v>
      </c>
      <c r="H80" s="250"/>
      <c r="I80" s="766">
        <f t="shared" si="3"/>
        <v>0</v>
      </c>
      <c r="J80" s="767"/>
    </row>
    <row r="81" spans="1:10">
      <c r="C81" s="404"/>
      <c r="D81" s="637"/>
      <c r="E81" s="711"/>
      <c r="F81" s="127"/>
      <c r="G81" s="330"/>
      <c r="H81" s="330"/>
      <c r="I81" s="330"/>
      <c r="J81" s="767"/>
    </row>
    <row r="82" spans="1:10" ht="30">
      <c r="C82" s="404"/>
      <c r="D82" s="637"/>
      <c r="E82" s="711" t="s">
        <v>1728</v>
      </c>
      <c r="F82" s="127"/>
      <c r="G82" s="361"/>
      <c r="H82" s="361"/>
      <c r="I82" s="361"/>
      <c r="J82" s="767"/>
    </row>
    <row r="83" spans="1:10">
      <c r="B83" s="584" t="s">
        <v>1166</v>
      </c>
      <c r="C83" s="404"/>
      <c r="D83" s="637"/>
      <c r="E83" s="711" t="s">
        <v>2191</v>
      </c>
      <c r="F83" s="762" t="s">
        <v>2076</v>
      </c>
      <c r="G83" s="773">
        <v>0.09</v>
      </c>
      <c r="H83" s="278"/>
      <c r="I83" s="774">
        <f>G83*H83</f>
        <v>0</v>
      </c>
      <c r="J83" s="767"/>
    </row>
    <row r="84" spans="1:10">
      <c r="B84" s="584" t="s">
        <v>1026</v>
      </c>
      <c r="C84" s="404"/>
      <c r="D84" s="637"/>
      <c r="E84" s="501" t="s">
        <v>1729</v>
      </c>
      <c r="F84" s="768" t="s">
        <v>2076</v>
      </c>
      <c r="G84" s="769">
        <v>0.315</v>
      </c>
      <c r="H84" s="54"/>
      <c r="I84" s="645">
        <f>G84*H84</f>
        <v>0</v>
      </c>
      <c r="J84" s="767"/>
    </row>
    <row r="85" spans="1:10">
      <c r="B85" s="584" t="s">
        <v>529</v>
      </c>
      <c r="C85" s="404"/>
      <c r="D85" s="637"/>
      <c r="E85" s="501" t="s">
        <v>770</v>
      </c>
      <c r="F85" s="768" t="s">
        <v>2076</v>
      </c>
      <c r="G85" s="769">
        <v>1</v>
      </c>
      <c r="H85" s="54"/>
      <c r="I85" s="766">
        <f>G85*H85</f>
        <v>0</v>
      </c>
      <c r="J85" s="767"/>
    </row>
    <row r="86" spans="1:10">
      <c r="B86" s="584" t="s">
        <v>530</v>
      </c>
      <c r="C86" s="404"/>
      <c r="D86" s="637"/>
      <c r="E86" s="501" t="s">
        <v>771</v>
      </c>
      <c r="F86" s="768" t="s">
        <v>2076</v>
      </c>
      <c r="G86" s="769">
        <v>1</v>
      </c>
      <c r="H86" s="250"/>
      <c r="I86" s="766">
        <f>G86*H86</f>
        <v>0</v>
      </c>
      <c r="J86" s="767"/>
    </row>
    <row r="87" spans="1:10">
      <c r="B87" s="584"/>
      <c r="C87" s="404"/>
      <c r="D87" s="637"/>
      <c r="E87" s="316"/>
      <c r="F87" s="127"/>
      <c r="G87" s="330"/>
      <c r="H87" s="330"/>
      <c r="I87" s="330"/>
      <c r="J87" s="767"/>
    </row>
    <row r="88" spans="1:10" s="93" customFormat="1">
      <c r="A88" s="576"/>
      <c r="B88" s="577"/>
      <c r="C88" s="404"/>
      <c r="D88" s="637"/>
      <c r="E88" s="316" t="s">
        <v>943</v>
      </c>
      <c r="F88" s="505"/>
      <c r="G88" s="361"/>
      <c r="H88" s="361"/>
      <c r="I88" s="361"/>
      <c r="J88" s="779"/>
    </row>
    <row r="89" spans="1:10" s="93" customFormat="1">
      <c r="A89" s="576"/>
      <c r="B89" s="584" t="s">
        <v>561</v>
      </c>
      <c r="C89" s="404"/>
      <c r="D89" s="637"/>
      <c r="E89" s="736" t="s">
        <v>1993</v>
      </c>
      <c r="F89" s="675" t="s">
        <v>2076</v>
      </c>
      <c r="G89" s="776">
        <v>3.5999999999999997E-2</v>
      </c>
      <c r="H89" s="53"/>
      <c r="I89" s="661">
        <f>H89*G89</f>
        <v>0</v>
      </c>
      <c r="J89" s="779"/>
    </row>
    <row r="90" spans="1:10" s="93" customFormat="1">
      <c r="A90" s="576"/>
      <c r="B90" s="584" t="s">
        <v>632</v>
      </c>
      <c r="C90" s="404"/>
      <c r="D90" s="637"/>
      <c r="E90" s="673" t="s">
        <v>2135</v>
      </c>
      <c r="F90" s="674" t="s">
        <v>2076</v>
      </c>
      <c r="G90" s="780">
        <v>5.3999999999999999E-2</v>
      </c>
      <c r="H90" s="162"/>
      <c r="I90" s="645">
        <f>H90*G90</f>
        <v>0</v>
      </c>
      <c r="J90" s="779"/>
    </row>
    <row r="91" spans="1:10" s="93" customFormat="1">
      <c r="A91" s="576"/>
      <c r="B91" s="584" t="s">
        <v>633</v>
      </c>
      <c r="C91" s="404"/>
      <c r="D91" s="637"/>
      <c r="E91" s="673" t="s">
        <v>1600</v>
      </c>
      <c r="F91" s="675" t="s">
        <v>2076</v>
      </c>
      <c r="G91" s="769">
        <v>0.09</v>
      </c>
      <c r="H91" s="53"/>
      <c r="I91" s="645">
        <f>H91*G91</f>
        <v>0</v>
      </c>
      <c r="J91" s="779"/>
    </row>
    <row r="92" spans="1:10" s="93" customFormat="1">
      <c r="A92" s="576"/>
      <c r="B92" s="584" t="s">
        <v>419</v>
      </c>
      <c r="C92" s="404"/>
      <c r="D92" s="637"/>
      <c r="E92" s="673" t="s">
        <v>1601</v>
      </c>
      <c r="F92" s="675" t="s">
        <v>2076</v>
      </c>
      <c r="G92" s="769">
        <v>0.18</v>
      </c>
      <c r="H92" s="54"/>
      <c r="I92" s="645">
        <f>H92*G92</f>
        <v>0</v>
      </c>
      <c r="J92" s="779"/>
    </row>
    <row r="93" spans="1:10" s="93" customFormat="1">
      <c r="A93" s="576"/>
      <c r="B93" s="584" t="s">
        <v>531</v>
      </c>
      <c r="C93" s="404"/>
      <c r="D93" s="637"/>
      <c r="E93" s="673" t="s">
        <v>942</v>
      </c>
      <c r="F93" s="353" t="s">
        <v>2076</v>
      </c>
      <c r="G93" s="769">
        <v>0.63</v>
      </c>
      <c r="H93" s="54"/>
      <c r="I93" s="645">
        <f>H93*G93</f>
        <v>0</v>
      </c>
      <c r="J93" s="779"/>
    </row>
    <row r="94" spans="1:10">
      <c r="B94" s="584" t="s">
        <v>666</v>
      </c>
      <c r="C94" s="404"/>
      <c r="D94" s="637"/>
      <c r="E94" s="673" t="s">
        <v>770</v>
      </c>
      <c r="F94" s="768" t="s">
        <v>2076</v>
      </c>
      <c r="G94" s="769">
        <v>1</v>
      </c>
      <c r="H94" s="54"/>
      <c r="I94" s="766">
        <f>G94*H94</f>
        <v>0</v>
      </c>
      <c r="J94" s="767"/>
    </row>
    <row r="95" spans="1:10">
      <c r="B95" s="584" t="s">
        <v>480</v>
      </c>
      <c r="C95" s="404"/>
      <c r="D95" s="637"/>
      <c r="E95" s="673" t="s">
        <v>771</v>
      </c>
      <c r="F95" s="768" t="s">
        <v>2076</v>
      </c>
      <c r="G95" s="772">
        <v>1</v>
      </c>
      <c r="H95" s="250"/>
      <c r="I95" s="777">
        <f>G95*H95</f>
        <v>0</v>
      </c>
      <c r="J95" s="767"/>
    </row>
    <row r="96" spans="1:10" s="93" customFormat="1">
      <c r="A96" s="576"/>
      <c r="B96" s="577"/>
      <c r="C96" s="404"/>
      <c r="D96" s="637"/>
      <c r="E96" s="316"/>
      <c r="F96" s="505"/>
      <c r="G96" s="330"/>
      <c r="H96" s="330"/>
      <c r="I96" s="176"/>
      <c r="J96" s="779"/>
    </row>
    <row r="97" spans="1:10" s="93" customFormat="1" ht="30">
      <c r="A97" s="576"/>
      <c r="B97" s="577"/>
      <c r="C97" s="404"/>
      <c r="D97" s="637"/>
      <c r="E97" s="781" t="s">
        <v>944</v>
      </c>
      <c r="F97" s="316"/>
      <c r="G97" s="361"/>
      <c r="H97" s="361"/>
      <c r="I97" s="174"/>
      <c r="J97" s="779"/>
    </row>
    <row r="98" spans="1:10" s="93" customFormat="1">
      <c r="A98" s="576"/>
      <c r="B98" s="584" t="s">
        <v>420</v>
      </c>
      <c r="C98" s="404"/>
      <c r="D98" s="637"/>
      <c r="E98" s="673" t="s">
        <v>2191</v>
      </c>
      <c r="F98" s="684" t="s">
        <v>2076</v>
      </c>
      <c r="G98" s="776">
        <v>0.18</v>
      </c>
      <c r="H98" s="278"/>
      <c r="I98" s="774">
        <f>H98*G98</f>
        <v>0</v>
      </c>
      <c r="J98" s="779"/>
    </row>
    <row r="99" spans="1:10" s="93" customFormat="1">
      <c r="A99" s="593"/>
      <c r="B99" s="791" t="s">
        <v>481</v>
      </c>
      <c r="C99" s="404"/>
      <c r="D99" s="637"/>
      <c r="E99" s="673" t="s">
        <v>566</v>
      </c>
      <c r="F99" s="670" t="s">
        <v>2076</v>
      </c>
      <c r="G99" s="780">
        <v>0.63</v>
      </c>
      <c r="H99" s="54"/>
      <c r="I99" s="766">
        <f>H99*G99</f>
        <v>0</v>
      </c>
      <c r="J99" s="779"/>
    </row>
    <row r="100" spans="1:10">
      <c r="A100" s="593"/>
      <c r="B100" s="791" t="s">
        <v>619</v>
      </c>
      <c r="C100" s="404"/>
      <c r="D100" s="637"/>
      <c r="E100" s="673" t="s">
        <v>770</v>
      </c>
      <c r="F100" s="768" t="s">
        <v>2076</v>
      </c>
      <c r="G100" s="769">
        <v>1</v>
      </c>
      <c r="H100" s="54"/>
      <c r="I100" s="766">
        <f>G100*H100</f>
        <v>0</v>
      </c>
      <c r="J100" s="767"/>
    </row>
    <row r="101" spans="1:10">
      <c r="A101" s="593"/>
      <c r="B101" s="791" t="s">
        <v>861</v>
      </c>
      <c r="C101" s="404"/>
      <c r="D101" s="637"/>
      <c r="E101" s="673" t="s">
        <v>771</v>
      </c>
      <c r="F101" s="768" t="s">
        <v>2076</v>
      </c>
      <c r="G101" s="772">
        <v>1</v>
      </c>
      <c r="H101" s="250"/>
      <c r="I101" s="766">
        <f>G101*H101</f>
        <v>0</v>
      </c>
      <c r="J101" s="767"/>
    </row>
    <row r="102" spans="1:10" ht="30">
      <c r="A102" s="593"/>
      <c r="B102" s="791"/>
      <c r="C102" s="248"/>
      <c r="D102" s="637"/>
      <c r="E102" s="782" t="s">
        <v>1148</v>
      </c>
      <c r="F102" s="316"/>
      <c r="G102" s="233"/>
      <c r="H102" s="233"/>
      <c r="I102" s="233"/>
      <c r="J102" s="767"/>
    </row>
    <row r="103" spans="1:10">
      <c r="B103" s="587" t="s">
        <v>415</v>
      </c>
      <c r="C103" s="247"/>
      <c r="D103" s="428"/>
      <c r="E103" s="739"/>
      <c r="F103" s="353" t="s">
        <v>2076</v>
      </c>
      <c r="G103" s="783">
        <v>0.1125</v>
      </c>
      <c r="H103" s="53"/>
      <c r="I103" s="766">
        <f>H103*G103</f>
        <v>0</v>
      </c>
      <c r="J103" s="767"/>
    </row>
    <row r="104" spans="1:10">
      <c r="C104" s="475" t="s">
        <v>1897</v>
      </c>
      <c r="D104" s="763" t="s">
        <v>2289</v>
      </c>
      <c r="E104" s="761"/>
      <c r="F104" s="127"/>
      <c r="G104" s="330"/>
      <c r="H104" s="330"/>
      <c r="I104" s="330"/>
      <c r="J104" s="767"/>
    </row>
    <row r="105" spans="1:10">
      <c r="C105" s="404"/>
      <c r="D105" s="741"/>
      <c r="E105" s="711"/>
      <c r="F105" s="127"/>
      <c r="G105" s="360"/>
      <c r="H105" s="360"/>
      <c r="I105" s="360"/>
      <c r="J105" s="767"/>
    </row>
    <row r="106" spans="1:10">
      <c r="C106" s="404"/>
      <c r="D106" s="764" t="s">
        <v>1567</v>
      </c>
      <c r="E106" s="761" t="s">
        <v>1744</v>
      </c>
      <c r="F106" s="127"/>
      <c r="G106" s="360"/>
      <c r="H106" s="360"/>
      <c r="I106" s="360"/>
      <c r="J106" s="767"/>
    </row>
    <row r="107" spans="1:10" ht="30">
      <c r="C107" s="404"/>
      <c r="D107" s="637"/>
      <c r="E107" s="711" t="s">
        <v>1324</v>
      </c>
      <c r="F107" s="127"/>
      <c r="G107" s="361"/>
      <c r="H107" s="361"/>
      <c r="I107" s="361"/>
      <c r="J107" s="767"/>
    </row>
    <row r="108" spans="1:10">
      <c r="B108" s="584" t="s">
        <v>2170</v>
      </c>
      <c r="C108" s="404"/>
      <c r="D108" s="637"/>
      <c r="E108" s="711" t="s">
        <v>1326</v>
      </c>
      <c r="F108" s="762" t="s">
        <v>2076</v>
      </c>
      <c r="G108" s="773">
        <v>1.7999999999999999E-2</v>
      </c>
      <c r="H108" s="278"/>
      <c r="I108" s="766">
        <f t="shared" ref="I108:I113" si="4">H108*G108</f>
        <v>0</v>
      </c>
      <c r="J108" s="767"/>
    </row>
    <row r="109" spans="1:10">
      <c r="B109" s="584" t="s">
        <v>1476</v>
      </c>
      <c r="C109" s="404"/>
      <c r="D109" s="637"/>
      <c r="E109" s="501" t="s">
        <v>1738</v>
      </c>
      <c r="F109" s="768" t="s">
        <v>2076</v>
      </c>
      <c r="G109" s="769">
        <v>2.7E-2</v>
      </c>
      <c r="H109" s="54"/>
      <c r="I109" s="766">
        <f t="shared" si="4"/>
        <v>0</v>
      </c>
      <c r="J109" s="767"/>
    </row>
    <row r="110" spans="1:10">
      <c r="B110" s="584" t="s">
        <v>2187</v>
      </c>
      <c r="C110" s="404"/>
      <c r="D110" s="637"/>
      <c r="E110" s="711" t="s">
        <v>1739</v>
      </c>
      <c r="F110" s="762" t="s">
        <v>2076</v>
      </c>
      <c r="G110" s="770">
        <v>4.4999999999999998E-2</v>
      </c>
      <c r="H110" s="53"/>
      <c r="I110" s="766">
        <f t="shared" si="4"/>
        <v>0</v>
      </c>
      <c r="J110" s="767"/>
    </row>
    <row r="111" spans="1:10">
      <c r="B111" s="584" t="s">
        <v>2145</v>
      </c>
      <c r="C111" s="404"/>
      <c r="D111" s="637"/>
      <c r="E111" s="501" t="s">
        <v>1740</v>
      </c>
      <c r="F111" s="768" t="s">
        <v>2076</v>
      </c>
      <c r="G111" s="769">
        <v>0.09</v>
      </c>
      <c r="H111" s="54"/>
      <c r="I111" s="766">
        <f t="shared" si="4"/>
        <v>0</v>
      </c>
      <c r="J111" s="767"/>
    </row>
    <row r="112" spans="1:10">
      <c r="B112" s="584" t="s">
        <v>421</v>
      </c>
      <c r="C112" s="404"/>
      <c r="D112" s="637"/>
      <c r="E112" s="711" t="s">
        <v>798</v>
      </c>
      <c r="F112" s="762" t="s">
        <v>2076</v>
      </c>
      <c r="G112" s="770">
        <v>0.13500000000000001</v>
      </c>
      <c r="H112" s="53"/>
      <c r="I112" s="766">
        <f t="shared" si="4"/>
        <v>0</v>
      </c>
      <c r="J112" s="767"/>
    </row>
    <row r="113" spans="1:10">
      <c r="B113" s="584" t="s">
        <v>820</v>
      </c>
      <c r="C113" s="404"/>
      <c r="D113" s="428"/>
      <c r="E113" s="501" t="s">
        <v>1741</v>
      </c>
      <c r="F113" s="768" t="s">
        <v>2076</v>
      </c>
      <c r="G113" s="772">
        <v>0.09</v>
      </c>
      <c r="H113" s="250"/>
      <c r="I113" s="766">
        <f t="shared" si="4"/>
        <v>0</v>
      </c>
      <c r="J113" s="767"/>
    </row>
    <row r="114" spans="1:10">
      <c r="C114" s="404"/>
      <c r="D114" s="764" t="s">
        <v>2037</v>
      </c>
      <c r="E114" s="761" t="s">
        <v>1618</v>
      </c>
      <c r="F114" s="127"/>
      <c r="G114" s="330"/>
      <c r="H114" s="330"/>
      <c r="I114" s="330"/>
      <c r="J114" s="767"/>
    </row>
    <row r="115" spans="1:10" ht="30">
      <c r="C115" s="404"/>
      <c r="D115" s="637"/>
      <c r="E115" s="711" t="s">
        <v>1324</v>
      </c>
      <c r="F115" s="127"/>
      <c r="G115" s="361"/>
      <c r="H115" s="361"/>
      <c r="I115" s="361"/>
      <c r="J115" s="767"/>
    </row>
    <row r="116" spans="1:10">
      <c r="B116" s="584" t="s">
        <v>2119</v>
      </c>
      <c r="C116" s="404"/>
      <c r="D116" s="637"/>
      <c r="E116" s="711" t="s">
        <v>1326</v>
      </c>
      <c r="F116" s="762" t="s">
        <v>2076</v>
      </c>
      <c r="G116" s="773">
        <v>1.7999999999999999E-2</v>
      </c>
      <c r="H116" s="278"/>
      <c r="I116" s="766">
        <f t="shared" ref="I116:I121" si="5">H116*G116</f>
        <v>0</v>
      </c>
      <c r="J116" s="767"/>
    </row>
    <row r="117" spans="1:10">
      <c r="B117" s="584" t="s">
        <v>1532</v>
      </c>
      <c r="C117" s="404"/>
      <c r="D117" s="637"/>
      <c r="E117" s="501" t="s">
        <v>1738</v>
      </c>
      <c r="F117" s="768" t="s">
        <v>2076</v>
      </c>
      <c r="G117" s="769">
        <v>2.7E-2</v>
      </c>
      <c r="H117" s="54"/>
      <c r="I117" s="766">
        <f t="shared" si="5"/>
        <v>0</v>
      </c>
      <c r="J117" s="767"/>
    </row>
    <row r="118" spans="1:10">
      <c r="B118" s="584" t="s">
        <v>1646</v>
      </c>
      <c r="C118" s="404"/>
      <c r="D118" s="637"/>
      <c r="E118" s="711" t="s">
        <v>1739</v>
      </c>
      <c r="F118" s="762" t="s">
        <v>2076</v>
      </c>
      <c r="G118" s="770">
        <v>4.4999999999999998E-2</v>
      </c>
      <c r="H118" s="53"/>
      <c r="I118" s="766">
        <f t="shared" si="5"/>
        <v>0</v>
      </c>
      <c r="J118" s="767"/>
    </row>
    <row r="119" spans="1:10">
      <c r="B119" s="584" t="s">
        <v>1468</v>
      </c>
      <c r="C119" s="404"/>
      <c r="D119" s="637"/>
      <c r="E119" s="501" t="s">
        <v>1740</v>
      </c>
      <c r="F119" s="768" t="s">
        <v>2076</v>
      </c>
      <c r="G119" s="769">
        <v>0.09</v>
      </c>
      <c r="H119" s="54"/>
      <c r="I119" s="766">
        <f t="shared" si="5"/>
        <v>0</v>
      </c>
      <c r="J119" s="767"/>
    </row>
    <row r="120" spans="1:10">
      <c r="B120" s="584" t="s">
        <v>422</v>
      </c>
      <c r="C120" s="404"/>
      <c r="D120" s="637"/>
      <c r="E120" s="711" t="s">
        <v>798</v>
      </c>
      <c r="F120" s="762" t="s">
        <v>2076</v>
      </c>
      <c r="G120" s="770">
        <v>0.13500000000000001</v>
      </c>
      <c r="H120" s="53"/>
      <c r="I120" s="766">
        <f t="shared" si="5"/>
        <v>0</v>
      </c>
      <c r="J120" s="767"/>
    </row>
    <row r="121" spans="1:10">
      <c r="B121" s="584" t="s">
        <v>526</v>
      </c>
      <c r="C121" s="404"/>
      <c r="D121" s="428"/>
      <c r="E121" s="501" t="s">
        <v>1741</v>
      </c>
      <c r="F121" s="768" t="s">
        <v>2076</v>
      </c>
      <c r="G121" s="772">
        <v>0.09</v>
      </c>
      <c r="H121" s="250"/>
      <c r="I121" s="766">
        <f t="shared" si="5"/>
        <v>0</v>
      </c>
      <c r="J121" s="767"/>
    </row>
    <row r="122" spans="1:10">
      <c r="C122" s="404"/>
      <c r="D122" s="764" t="s">
        <v>1620</v>
      </c>
      <c r="E122" s="761" t="s">
        <v>1619</v>
      </c>
      <c r="F122" s="127"/>
      <c r="G122" s="330"/>
      <c r="H122" s="330"/>
      <c r="I122" s="330"/>
      <c r="J122" s="767"/>
    </row>
    <row r="123" spans="1:10" s="93" customFormat="1" ht="30">
      <c r="A123" s="576"/>
      <c r="B123" s="577"/>
      <c r="C123" s="404"/>
      <c r="D123" s="637"/>
      <c r="E123" s="711" t="s">
        <v>1324</v>
      </c>
      <c r="F123" s="127"/>
      <c r="G123" s="361"/>
      <c r="H123" s="361"/>
      <c r="I123" s="361"/>
      <c r="J123" s="779"/>
    </row>
    <row r="124" spans="1:10">
      <c r="B124" s="584" t="s">
        <v>1401</v>
      </c>
      <c r="C124" s="404"/>
      <c r="D124" s="637"/>
      <c r="E124" s="711" t="s">
        <v>1326</v>
      </c>
      <c r="F124" s="762" t="s">
        <v>2076</v>
      </c>
      <c r="G124" s="773">
        <v>1.7999999999999999E-2</v>
      </c>
      <c r="H124" s="278"/>
      <c r="I124" s="766">
        <f t="shared" ref="I124:I129" si="6">H124*G124</f>
        <v>0</v>
      </c>
      <c r="J124" s="767"/>
    </row>
    <row r="125" spans="1:10">
      <c r="B125" s="584" t="s">
        <v>1315</v>
      </c>
      <c r="C125" s="404"/>
      <c r="D125" s="637"/>
      <c r="E125" s="501" t="s">
        <v>1738</v>
      </c>
      <c r="F125" s="768" t="s">
        <v>2076</v>
      </c>
      <c r="G125" s="769">
        <v>2.7E-2</v>
      </c>
      <c r="H125" s="54"/>
      <c r="I125" s="766">
        <f t="shared" si="6"/>
        <v>0</v>
      </c>
      <c r="J125" s="767"/>
    </row>
    <row r="126" spans="1:10">
      <c r="B126" s="584" t="s">
        <v>1486</v>
      </c>
      <c r="C126" s="404"/>
      <c r="D126" s="637"/>
      <c r="E126" s="711" t="s">
        <v>1739</v>
      </c>
      <c r="F126" s="762" t="s">
        <v>2076</v>
      </c>
      <c r="G126" s="770">
        <v>4.4999999999999998E-2</v>
      </c>
      <c r="H126" s="53"/>
      <c r="I126" s="766">
        <f t="shared" si="6"/>
        <v>0</v>
      </c>
      <c r="J126" s="767"/>
    </row>
    <row r="127" spans="1:10">
      <c r="B127" s="584" t="s">
        <v>1940</v>
      </c>
      <c r="C127" s="404"/>
      <c r="D127" s="637"/>
      <c r="E127" s="501" t="s">
        <v>1740</v>
      </c>
      <c r="F127" s="768" t="s">
        <v>2076</v>
      </c>
      <c r="G127" s="769">
        <v>0.09</v>
      </c>
      <c r="H127" s="54"/>
      <c r="I127" s="766">
        <f t="shared" si="6"/>
        <v>0</v>
      </c>
      <c r="J127" s="767"/>
    </row>
    <row r="128" spans="1:10">
      <c r="B128" s="584" t="s">
        <v>959</v>
      </c>
      <c r="C128" s="404"/>
      <c r="D128" s="637"/>
      <c r="E128" s="711" t="s">
        <v>798</v>
      </c>
      <c r="F128" s="762" t="s">
        <v>2076</v>
      </c>
      <c r="G128" s="770">
        <v>0.13500000000000001</v>
      </c>
      <c r="H128" s="53"/>
      <c r="I128" s="766">
        <f t="shared" si="6"/>
        <v>0</v>
      </c>
      <c r="J128" s="767"/>
    </row>
    <row r="129" spans="1:10">
      <c r="B129" s="584" t="s">
        <v>527</v>
      </c>
      <c r="C129" s="404"/>
      <c r="D129" s="637"/>
      <c r="E129" s="501" t="s">
        <v>1741</v>
      </c>
      <c r="F129" s="768" t="s">
        <v>2076</v>
      </c>
      <c r="G129" s="772">
        <v>0.09</v>
      </c>
      <c r="H129" s="250"/>
      <c r="I129" s="766">
        <f t="shared" si="6"/>
        <v>0</v>
      </c>
      <c r="J129" s="767"/>
    </row>
    <row r="130" spans="1:10">
      <c r="C130" s="248"/>
      <c r="D130" s="428"/>
      <c r="E130" s="504"/>
      <c r="F130" s="128"/>
      <c r="G130" s="259"/>
      <c r="H130" s="259"/>
      <c r="I130" s="259"/>
      <c r="J130" s="767"/>
    </row>
    <row r="131" spans="1:10">
      <c r="B131" s="584" t="s">
        <v>1465</v>
      </c>
      <c r="C131" s="784"/>
      <c r="D131" s="785" t="s">
        <v>1539</v>
      </c>
      <c r="E131" s="786"/>
      <c r="F131" s="787"/>
      <c r="G131" s="366"/>
      <c r="H131" s="788">
        <f>SUM(H17:H129)</f>
        <v>0</v>
      </c>
      <c r="I131" s="661">
        <f>SUM(I17:I129)</f>
        <v>0</v>
      </c>
      <c r="J131" s="767"/>
    </row>
    <row r="132" spans="1:10">
      <c r="A132" s="583" t="s">
        <v>1932</v>
      </c>
      <c r="B132" s="584" t="s">
        <v>1932</v>
      </c>
    </row>
  </sheetData>
  <sheetProtection selectLockedCells="1"/>
  <customSheetViews>
    <customSheetView guid="{C656755E-087F-4322-9153-0D74508702C2}" scale="85" showGridLines="0" hiddenRows="1" hiddenColumns="1" showRuler="0" topLeftCell="C1">
      <pane xSplit="5" ySplit="11" topLeftCell="H96" activePane="bottomRight" state="frozen"/>
      <selection pane="bottomRight" activeCell="H21" sqref="H21"/>
      <pageMargins left="0.7" right="0.7" top="0.75" bottom="0.75" header="0.3" footer="0.3"/>
      <pageSetup paperSize="9" orientation="portrait" r:id="rId1"/>
      <headerFooter alignWithMargins="0"/>
    </customSheetView>
    <customSheetView guid="{B2DADC57-CD23-4A22-854B-9949F43EE2AF}" showGridLines="0" hiddenRows="1">
      <selection activeCell="A8" sqref="A8:IV8"/>
      <pageMargins left="0.7" right="0.7" top="0.75" bottom="0.75" header="0.3" footer="0.3"/>
      <pageSetup paperSize="9" orientation="portrait" r:id="rId2"/>
    </customSheetView>
    <customSheetView guid="{290FAA79-53B0-4271-A47B-4355DB22127F}" showGridLines="0" hiddenRows="1" hiddenColumns="1" topLeftCell="B2">
      <selection activeCell="D21" sqref="D21"/>
      <pageMargins left="0.7" right="0.7" top="0.75" bottom="0.75" header="0.3" footer="0.3"/>
      <pageSetup paperSize="9" orientation="portrait" r:id="rId3"/>
    </customSheetView>
    <customSheetView guid="{0D0E74A5-5ACB-4F4A-B69C-A4134FF0F81A}" showGridLines="0" hiddenRows="1" showRuler="0">
      <selection activeCell="D13" sqref="D11:D13"/>
      <pageMargins left="0.7" right="0.7" top="0.75" bottom="0.75" header="0.3" footer="0.3"/>
      <pageSetup paperSize="9" orientation="portrait" r:id="rId4"/>
      <headerFooter alignWithMargins="0"/>
    </customSheetView>
    <customSheetView guid="{6539077E-CD1A-4B18-9135-B39C256405B4}" showGridLines="0" hiddenRows="1" showRuler="0">
      <selection activeCell="A8" sqref="A8:IV8"/>
      <pageMargins left="0.7" right="0.7" top="0.75" bottom="0.75" header="0.3" footer="0.3"/>
      <pageSetup paperSize="9" orientation="portrait" r:id="rId5"/>
      <headerFooter alignWithMargins="0"/>
    </customSheetView>
    <customSheetView guid="{D2ECFDE0-F0A4-46CF-A9B7-1E0B9B5132A4}" scale="85" showGridLines="0" hiddenRows="1" hiddenColumns="1" showRuler="0" topLeftCell="C1">
      <pane xSplit="5" ySplit="11" topLeftCell="H12" activePane="bottomRight" state="frozen"/>
      <selection pane="bottomRight" activeCell="H17" sqref="H17"/>
      <pageMargins left="0.7" right="0.7" top="0.75" bottom="0.75" header="0.3" footer="0.3"/>
      <pageSetup paperSize="9" orientation="portrait" r:id="rId6"/>
      <headerFooter alignWithMargins="0"/>
    </customSheetView>
    <customSheetView guid="{A5742EAC-0783-4409-AFA4-17D078B1E637}" scale="85" showGridLines="0" hiddenRows="1" hiddenColumns="1" topLeftCell="C1">
      <pane xSplit="5" ySplit="11" topLeftCell="H96" activePane="bottomRight" state="frozen"/>
      <selection pane="bottomRight" activeCell="H21" sqref="H21"/>
      <pageMargins left="0.7" right="0.7" top="0.75" bottom="0.75" header="0.3" footer="0.3"/>
      <pageSetup paperSize="9" orientation="portrait" r:id="rId7"/>
    </customSheetView>
  </customSheetViews>
  <mergeCells count="7">
    <mergeCell ref="C3:I3"/>
    <mergeCell ref="C2:I2"/>
    <mergeCell ref="C1:I1"/>
    <mergeCell ref="C6:E6"/>
    <mergeCell ref="F5:G5"/>
    <mergeCell ref="F6:G6"/>
    <mergeCell ref="C5:E5"/>
  </mergeCells>
  <phoneticPr fontId="0" type="noConversion"/>
  <dataValidations count="2">
    <dataValidation type="decimal" allowBlank="1" showInputMessage="1" showErrorMessage="1" errorTitle="Error !!" error="The reported value is either a text or Negative or Greater than 13 digits (9999999999999.99)._x000a_ _x000a_Please report correct value._x000a_" sqref="H124:H129 H116:H121 H83:H87 H89:H95 H108:H113 H74:H80 H17:H21 H34:H38 H41:H45 H49:H52 H98:H103 H66:H71 H24:H29 H55:H59 G61 H61:H62">
      <formula1>0</formula1>
      <formula2>9999999999999.99</formula2>
    </dataValidation>
    <dataValidation type="list" allowBlank="1" showInputMessage="1" showErrorMessage="1" sqref="G62">
      <formula1>MRCC</formula1>
    </dataValidation>
  </dataValidations>
  <pageMargins left="0.7" right="0.7" top="0.75" bottom="0.75" header="0.3" footer="0.3"/>
  <pageSetup paperSize="9" scale="90" orientation="landscape" r:id="rId8"/>
  <legacyDrawing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45"/>
  <sheetViews>
    <sheetView showGridLines="0" defaultGridColor="0" topLeftCell="C1" colorId="32" zoomScale="85" workbookViewId="0">
      <pane ySplit="10" topLeftCell="A23" activePane="bottomLeft" state="frozen"/>
      <selection activeCell="G12" sqref="G12"/>
      <selection pane="bottomLeft" activeCell="C5" sqref="C5:E5"/>
    </sheetView>
  </sheetViews>
  <sheetFormatPr defaultRowHeight="15"/>
  <cols>
    <col min="1" max="1" width="9.140625" style="27" hidden="1" customWidth="1"/>
    <col min="2" max="2" width="9.140625" style="29" hidden="1" customWidth="1"/>
    <col min="4" max="4" width="5.7109375" customWidth="1"/>
    <col min="5" max="5" width="55.7109375" customWidth="1"/>
    <col min="6" max="6" width="25.7109375" customWidth="1"/>
    <col min="7" max="7" width="15.7109375" customWidth="1"/>
    <col min="8" max="9" width="22.7109375" customWidth="1"/>
  </cols>
  <sheetData>
    <row r="1" spans="2:9" ht="20.25">
      <c r="C1" s="1510" t="s">
        <v>927</v>
      </c>
      <c r="D1" s="1510"/>
      <c r="E1" s="1510"/>
      <c r="F1" s="1510"/>
      <c r="G1" s="1510"/>
      <c r="H1" s="1510"/>
      <c r="I1" s="1510"/>
    </row>
    <row r="2" spans="2:9" ht="16.5" thickBot="1">
      <c r="C2" s="1511" t="s">
        <v>925</v>
      </c>
      <c r="D2" s="1511"/>
      <c r="E2" s="1511"/>
      <c r="F2" s="1511"/>
      <c r="G2" s="1511"/>
      <c r="H2" s="1511"/>
      <c r="I2" s="1511"/>
    </row>
    <row r="3" spans="2:9" ht="15.75">
      <c r="C3" s="229"/>
      <c r="D3" s="2"/>
      <c r="E3" s="4"/>
      <c r="F3" s="2"/>
      <c r="G3" s="2"/>
      <c r="H3" s="2"/>
      <c r="I3" s="2"/>
    </row>
    <row r="4" spans="2:9">
      <c r="C4" s="1512" t="s">
        <v>840</v>
      </c>
      <c r="D4" s="1513"/>
      <c r="E4" s="1514"/>
      <c r="F4" s="158" t="s">
        <v>2042</v>
      </c>
    </row>
    <row r="5" spans="2:9">
      <c r="C5" s="1515"/>
      <c r="D5" s="1516"/>
      <c r="E5" s="1517"/>
      <c r="F5" s="1107"/>
    </row>
    <row r="6" spans="2:9" ht="15.75" thickBot="1">
      <c r="C6" s="230"/>
      <c r="I6" s="15"/>
    </row>
    <row r="7" spans="2:9" s="27" customFormat="1" ht="15.75" hidden="1" thickBot="1">
      <c r="G7" s="27" t="s">
        <v>1785</v>
      </c>
      <c r="H7" s="27" t="s">
        <v>1933</v>
      </c>
      <c r="I7" s="27" t="s">
        <v>1457</v>
      </c>
    </row>
    <row r="8" spans="2:9" ht="15.75" thickBot="1">
      <c r="C8" s="230"/>
      <c r="I8" s="157" t="s">
        <v>628</v>
      </c>
    </row>
    <row r="9" spans="2:9" ht="45">
      <c r="C9" s="230"/>
      <c r="D9" s="124" t="s">
        <v>1961</v>
      </c>
      <c r="E9" s="124" t="s">
        <v>1962</v>
      </c>
      <c r="F9" s="124" t="s">
        <v>2073</v>
      </c>
      <c r="G9" s="124" t="s">
        <v>2074</v>
      </c>
      <c r="H9" s="124" t="s">
        <v>929</v>
      </c>
      <c r="I9" s="152" t="s">
        <v>1900</v>
      </c>
    </row>
    <row r="10" spans="2:9" ht="15.75">
      <c r="C10" s="230"/>
      <c r="D10" s="240">
        <v>1</v>
      </c>
      <c r="E10" s="241">
        <v>2</v>
      </c>
      <c r="F10" s="242">
        <v>3</v>
      </c>
      <c r="G10" s="243">
        <v>4</v>
      </c>
      <c r="H10" s="242">
        <v>5</v>
      </c>
      <c r="I10" s="242">
        <v>6</v>
      </c>
    </row>
    <row r="11" spans="2:9" ht="15.75">
      <c r="C11" s="239"/>
      <c r="D11" s="244"/>
      <c r="E11" s="1060"/>
      <c r="F11" s="245"/>
      <c r="G11" s="246"/>
      <c r="H11" s="244"/>
      <c r="I11" s="244"/>
    </row>
    <row r="12" spans="2:9" ht="33">
      <c r="C12" s="231"/>
      <c r="D12" s="232" t="s">
        <v>1600</v>
      </c>
      <c r="E12" s="1061" t="s">
        <v>925</v>
      </c>
      <c r="F12" s="366"/>
      <c r="G12" s="366"/>
      <c r="H12" s="366"/>
      <c r="I12" s="366"/>
    </row>
    <row r="13" spans="2:9" ht="30">
      <c r="C13" s="239"/>
      <c r="D13" s="274" t="s">
        <v>2149</v>
      </c>
      <c r="E13" s="1062" t="s">
        <v>926</v>
      </c>
      <c r="F13" s="366"/>
      <c r="G13" s="366"/>
      <c r="H13" s="366"/>
      <c r="I13" s="366"/>
    </row>
    <row r="14" spans="2:9" ht="15.75">
      <c r="C14" s="239"/>
      <c r="D14" s="274" t="s">
        <v>1109</v>
      </c>
      <c r="E14" s="1055" t="s">
        <v>928</v>
      </c>
      <c r="F14" s="366"/>
      <c r="G14" s="366"/>
      <c r="H14" s="366"/>
      <c r="I14" s="366"/>
    </row>
    <row r="15" spans="2:9" ht="15.75">
      <c r="B15" s="29" t="s">
        <v>595</v>
      </c>
      <c r="C15" s="239"/>
      <c r="D15" s="1058"/>
      <c r="E15" s="1509" t="s">
        <v>2191</v>
      </c>
      <c r="F15" s="161" t="s">
        <v>1843</v>
      </c>
      <c r="G15" s="198">
        <v>2.8E-3</v>
      </c>
      <c r="H15" s="54"/>
      <c r="I15" s="816">
        <f>H15*G15</f>
        <v>0</v>
      </c>
    </row>
    <row r="16" spans="2:9" ht="30">
      <c r="B16" s="29" t="s">
        <v>1079</v>
      </c>
      <c r="C16" s="239"/>
      <c r="D16" s="1058"/>
      <c r="E16" s="1509"/>
      <c r="F16" s="161" t="s">
        <v>1845</v>
      </c>
      <c r="G16" s="198">
        <v>1.14E-2</v>
      </c>
      <c r="H16" s="54"/>
      <c r="I16" s="199">
        <f>H16*G16</f>
        <v>0</v>
      </c>
    </row>
    <row r="17" spans="2:9" ht="15.75">
      <c r="B17" s="29" t="s">
        <v>1080</v>
      </c>
      <c r="C17" s="239"/>
      <c r="D17" s="1058"/>
      <c r="E17" s="1509"/>
      <c r="F17" s="161" t="s">
        <v>1846</v>
      </c>
      <c r="G17" s="198">
        <v>1.7999999999999999E-2</v>
      </c>
      <c r="H17" s="54"/>
      <c r="I17" s="199">
        <f>H17*G17</f>
        <v>0</v>
      </c>
    </row>
    <row r="18" spans="2:9" ht="15.75">
      <c r="B18" s="29" t="s">
        <v>596</v>
      </c>
      <c r="C18" s="239"/>
      <c r="D18" s="1058"/>
      <c r="E18" s="1057" t="s">
        <v>2136</v>
      </c>
      <c r="F18" s="161" t="s">
        <v>2076</v>
      </c>
      <c r="G18" s="198">
        <v>0.13500000000000001</v>
      </c>
      <c r="H18" s="54"/>
      <c r="I18" s="199">
        <f>H18*G18</f>
        <v>0</v>
      </c>
    </row>
    <row r="19" spans="2:9" ht="15.75">
      <c r="B19" s="29" t="s">
        <v>597</v>
      </c>
      <c r="C19" s="239"/>
      <c r="D19" s="1058"/>
      <c r="E19" s="1057" t="s">
        <v>1741</v>
      </c>
      <c r="F19" s="161" t="s">
        <v>2076</v>
      </c>
      <c r="G19" s="198">
        <v>0.09</v>
      </c>
      <c r="H19" s="54"/>
      <c r="I19" s="199">
        <f>H19*G19</f>
        <v>0</v>
      </c>
    </row>
    <row r="20" spans="2:9" ht="15.75">
      <c r="C20" s="239"/>
      <c r="D20" s="274" t="s">
        <v>1110</v>
      </c>
      <c r="E20" s="1055" t="s">
        <v>930</v>
      </c>
      <c r="F20" s="366"/>
      <c r="G20" s="366"/>
      <c r="H20" s="366"/>
      <c r="I20" s="366"/>
    </row>
    <row r="21" spans="2:9" ht="15.75">
      <c r="B21" s="29" t="s">
        <v>598</v>
      </c>
      <c r="C21" s="239"/>
      <c r="D21" s="1058"/>
      <c r="E21" s="1056" t="s">
        <v>1993</v>
      </c>
      <c r="F21" s="161"/>
      <c r="G21" s="198">
        <v>1.7999999999999999E-2</v>
      </c>
      <c r="H21" s="54"/>
      <c r="I21" s="199">
        <f t="shared" ref="I21:I26" si="0">H21*G21</f>
        <v>0</v>
      </c>
    </row>
    <row r="22" spans="2:9" ht="15.75">
      <c r="B22" s="29" t="s">
        <v>821</v>
      </c>
      <c r="C22" s="239"/>
      <c r="D22" s="1058"/>
      <c r="E22" s="1056" t="s">
        <v>2135</v>
      </c>
      <c r="F22" s="161"/>
      <c r="G22" s="198">
        <v>2.7E-2</v>
      </c>
      <c r="H22" s="54"/>
      <c r="I22" s="199">
        <f t="shared" si="0"/>
        <v>0</v>
      </c>
    </row>
    <row r="23" spans="2:9" ht="15.75">
      <c r="B23" s="29" t="s">
        <v>482</v>
      </c>
      <c r="C23" s="239"/>
      <c r="D23" s="1058"/>
      <c r="E23" s="1056" t="s">
        <v>1600</v>
      </c>
      <c r="F23" s="161"/>
      <c r="G23" s="198">
        <v>4.4999999999999998E-2</v>
      </c>
      <c r="H23" s="54"/>
      <c r="I23" s="199">
        <f t="shared" si="0"/>
        <v>0</v>
      </c>
    </row>
    <row r="24" spans="2:9" ht="15.75">
      <c r="B24" s="29" t="s">
        <v>483</v>
      </c>
      <c r="C24" s="239"/>
      <c r="D24" s="1058"/>
      <c r="E24" s="1056" t="s">
        <v>1601</v>
      </c>
      <c r="F24" s="161"/>
      <c r="G24" s="198">
        <v>0.09</v>
      </c>
      <c r="H24" s="54"/>
      <c r="I24" s="199">
        <f t="shared" si="0"/>
        <v>0</v>
      </c>
    </row>
    <row r="25" spans="2:9" ht="15.75">
      <c r="B25" s="29" t="s">
        <v>484</v>
      </c>
      <c r="C25" s="239"/>
      <c r="D25" s="1058"/>
      <c r="E25" s="1057" t="s">
        <v>2136</v>
      </c>
      <c r="F25" s="161"/>
      <c r="G25" s="198">
        <v>0.13500000000000001</v>
      </c>
      <c r="H25" s="54"/>
      <c r="I25" s="199">
        <f t="shared" si="0"/>
        <v>0</v>
      </c>
    </row>
    <row r="26" spans="2:9" ht="15.75">
      <c r="B26" s="29" t="s">
        <v>1000</v>
      </c>
      <c r="C26" s="239"/>
      <c r="D26" s="1059"/>
      <c r="E26" s="1057" t="s">
        <v>1741</v>
      </c>
      <c r="F26" s="161" t="s">
        <v>2076</v>
      </c>
      <c r="G26" s="198">
        <v>0.09</v>
      </c>
      <c r="H26" s="54"/>
      <c r="I26" s="199">
        <f t="shared" si="0"/>
        <v>0</v>
      </c>
    </row>
    <row r="27" spans="2:9" ht="30">
      <c r="C27" s="239"/>
      <c r="D27" s="1069" t="s">
        <v>1921</v>
      </c>
      <c r="E27" s="1062" t="s">
        <v>931</v>
      </c>
      <c r="F27" s="366"/>
      <c r="G27" s="366"/>
      <c r="H27" s="366"/>
      <c r="I27" s="366"/>
    </row>
    <row r="28" spans="2:9" ht="15.75">
      <c r="C28" s="239"/>
      <c r="D28" s="274" t="s">
        <v>1111</v>
      </c>
      <c r="E28" s="1055" t="s">
        <v>928</v>
      </c>
      <c r="F28" s="366"/>
      <c r="G28" s="366"/>
      <c r="H28" s="366"/>
      <c r="I28" s="366"/>
    </row>
    <row r="29" spans="2:9" ht="15.75">
      <c r="B29" s="29" t="s">
        <v>532</v>
      </c>
      <c r="C29" s="239"/>
      <c r="D29" s="1058"/>
      <c r="E29" s="1509" t="s">
        <v>2191</v>
      </c>
      <c r="F29" s="161" t="s">
        <v>1843</v>
      </c>
      <c r="G29" s="198">
        <v>1.4E-2</v>
      </c>
      <c r="H29" s="54"/>
      <c r="I29" s="199">
        <f t="shared" ref="I29:I34" si="1">H29*G29</f>
        <v>0</v>
      </c>
    </row>
    <row r="30" spans="2:9" ht="30">
      <c r="B30" s="29" t="s">
        <v>584</v>
      </c>
      <c r="C30" s="239"/>
      <c r="D30" s="1058"/>
      <c r="E30" s="1509"/>
      <c r="F30" s="161" t="s">
        <v>1845</v>
      </c>
      <c r="G30" s="198">
        <v>7.6999999999999999E-2</v>
      </c>
      <c r="H30" s="54"/>
      <c r="I30" s="199">
        <f t="shared" si="1"/>
        <v>0</v>
      </c>
    </row>
    <row r="31" spans="2:9" ht="15.75">
      <c r="B31" s="29" t="s">
        <v>585</v>
      </c>
      <c r="C31" s="239"/>
      <c r="D31" s="1058"/>
      <c r="E31" s="1509"/>
      <c r="F31" s="161" t="s">
        <v>1846</v>
      </c>
      <c r="G31" s="198">
        <v>0.09</v>
      </c>
      <c r="H31" s="54"/>
      <c r="I31" s="199">
        <f t="shared" si="1"/>
        <v>0</v>
      </c>
    </row>
    <row r="32" spans="2:9" ht="15.75">
      <c r="B32" s="29" t="s">
        <v>375</v>
      </c>
      <c r="C32" s="239"/>
      <c r="D32" s="1058"/>
      <c r="E32" s="1057" t="s">
        <v>2136</v>
      </c>
      <c r="F32" s="161" t="s">
        <v>2076</v>
      </c>
      <c r="G32" s="198">
        <v>0.09</v>
      </c>
      <c r="H32" s="54"/>
      <c r="I32" s="199">
        <f t="shared" si="1"/>
        <v>0</v>
      </c>
    </row>
    <row r="33" spans="1:9" ht="15.75">
      <c r="B33" s="29" t="s">
        <v>376</v>
      </c>
      <c r="C33" s="239"/>
      <c r="D33" s="1059"/>
      <c r="E33" s="1057" t="s">
        <v>1741</v>
      </c>
      <c r="F33" s="161" t="s">
        <v>2076</v>
      </c>
      <c r="G33" s="198">
        <v>0.09</v>
      </c>
      <c r="H33" s="54"/>
      <c r="I33" s="199">
        <f t="shared" si="1"/>
        <v>0</v>
      </c>
    </row>
    <row r="34" spans="1:9" ht="15.75">
      <c r="B34" s="29" t="s">
        <v>567</v>
      </c>
      <c r="C34" s="239"/>
      <c r="D34" s="274" t="s">
        <v>1112</v>
      </c>
      <c r="E34" s="1063" t="s">
        <v>930</v>
      </c>
      <c r="F34" s="815"/>
      <c r="G34" s="817">
        <v>0.09</v>
      </c>
      <c r="H34" s="54"/>
      <c r="I34" s="818">
        <f t="shared" si="1"/>
        <v>0</v>
      </c>
    </row>
    <row r="35" spans="1:9" ht="15.75">
      <c r="C35" s="239"/>
      <c r="D35" s="1071"/>
      <c r="E35" s="1064"/>
      <c r="F35" s="366"/>
      <c r="G35" s="366"/>
      <c r="H35" s="366"/>
      <c r="I35" s="366"/>
    </row>
    <row r="36" spans="1:9" ht="20.25">
      <c r="B36" s="29" t="s">
        <v>954</v>
      </c>
      <c r="C36" s="239"/>
      <c r="D36" s="1070"/>
      <c r="E36" s="1065" t="s">
        <v>1108</v>
      </c>
      <c r="F36" s="366"/>
      <c r="G36" s="366"/>
      <c r="H36" s="818">
        <f>SUM(H14:H35)</f>
        <v>0</v>
      </c>
      <c r="I36" s="818">
        <f>ROUND(SUM(I14:I35),2)</f>
        <v>0</v>
      </c>
    </row>
    <row r="37" spans="1:9" ht="15.75">
      <c r="C37" s="239"/>
      <c r="D37" s="1068"/>
      <c r="E37" s="118"/>
      <c r="F37" s="118"/>
      <c r="G37" s="5"/>
      <c r="H37" s="5"/>
      <c r="I37" s="234"/>
    </row>
    <row r="38" spans="1:9" ht="37.5">
      <c r="C38" s="239"/>
      <c r="D38" s="232" t="s">
        <v>1375</v>
      </c>
      <c r="E38" s="1066" t="s">
        <v>1113</v>
      </c>
      <c r="F38" s="259"/>
      <c r="G38" s="259"/>
      <c r="H38" s="259"/>
      <c r="I38" s="259"/>
    </row>
    <row r="39" spans="1:9" ht="16.5">
      <c r="C39" s="239"/>
      <c r="D39" s="235"/>
      <c r="E39" s="1067" t="s">
        <v>1114</v>
      </c>
      <c r="F39" s="236"/>
      <c r="G39" s="237"/>
      <c r="H39" s="237"/>
      <c r="I39" s="238"/>
    </row>
    <row r="40" spans="1:9" ht="15.75">
      <c r="B40" s="29" t="s">
        <v>955</v>
      </c>
      <c r="C40" s="239"/>
      <c r="D40" s="235"/>
      <c r="E40" s="228"/>
      <c r="F40" s="259"/>
      <c r="G40" s="259"/>
      <c r="H40" s="162"/>
      <c r="I40" s="162"/>
    </row>
    <row r="41" spans="1:9" ht="15.75">
      <c r="C41" s="239"/>
      <c r="D41" s="259"/>
      <c r="E41" s="905"/>
      <c r="F41" s="259"/>
      <c r="G41" s="259"/>
      <c r="H41" s="259"/>
      <c r="I41" s="259"/>
    </row>
    <row r="42" spans="1:9" ht="20.25">
      <c r="B42" s="29" t="s">
        <v>954</v>
      </c>
      <c r="C42" s="239"/>
      <c r="D42" s="1070"/>
      <c r="E42" s="1156" t="s">
        <v>1108</v>
      </c>
      <c r="F42" s="366"/>
      <c r="G42" s="366"/>
      <c r="H42" s="818">
        <f>SUM(H40:H41)</f>
        <v>0</v>
      </c>
      <c r="I42" s="818">
        <f>ROUND(SUM(I40:I41),2)</f>
        <v>0</v>
      </c>
    </row>
    <row r="43" spans="1:9" ht="15.75">
      <c r="A43" s="27" t="s">
        <v>1932</v>
      </c>
      <c r="B43" s="584" t="s">
        <v>1932</v>
      </c>
      <c r="C43" s="239"/>
      <c r="D43" s="7"/>
    </row>
    <row r="44" spans="1:9" ht="15.75">
      <c r="C44" s="239"/>
      <c r="D44" s="7"/>
    </row>
    <row r="45" spans="1:9" ht="15.75">
      <c r="C45" s="239"/>
      <c r="D45" s="7"/>
    </row>
  </sheetData>
  <sheetProtection selectLockedCells="1"/>
  <mergeCells count="6">
    <mergeCell ref="E29:E31"/>
    <mergeCell ref="C1:I1"/>
    <mergeCell ref="C2:I2"/>
    <mergeCell ref="C4:E4"/>
    <mergeCell ref="C5:E5"/>
    <mergeCell ref="E15:E17"/>
  </mergeCells>
  <phoneticPr fontId="58" type="noConversion"/>
  <dataValidations count="1">
    <dataValidation type="list" allowBlank="1" showDropDown="1" showInputMessage="1" showErrorMessage="1" sqref="E40">
      <formula1>CPC</formula1>
    </dataValidation>
  </dataValidation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118"/>
  <sheetViews>
    <sheetView showGridLines="0" defaultGridColor="0" topLeftCell="C2" colorId="32" zoomScale="85" zoomScaleNormal="100" workbookViewId="0">
      <pane ySplit="9" topLeftCell="A11" activePane="bottomLeft" state="frozen"/>
      <selection activeCell="G12" sqref="G12"/>
      <selection pane="bottomLeft" activeCell="F8" sqref="F8"/>
    </sheetView>
  </sheetViews>
  <sheetFormatPr defaultColWidth="9.140625" defaultRowHeight="15"/>
  <cols>
    <col min="1" max="1" width="9.140625" style="27" hidden="1" customWidth="1"/>
    <col min="2" max="2" width="9.140625" style="29" hidden="1" customWidth="1"/>
    <col min="3" max="4" width="9.140625" style="25"/>
    <col min="5" max="5" width="5.42578125" style="25" customWidth="1"/>
    <col min="6" max="6" width="4.85546875" style="25" customWidth="1"/>
    <col min="7" max="7" width="53.85546875" style="25" customWidth="1"/>
    <col min="8" max="8" width="22.7109375" style="26" customWidth="1"/>
    <col min="9" max="16384" width="9.140625" style="25"/>
  </cols>
  <sheetData>
    <row r="1" spans="1:9" ht="18" hidden="1">
      <c r="C1" s="792"/>
      <c r="D1" s="1413"/>
      <c r="E1" s="1413"/>
      <c r="F1" s="1413"/>
      <c r="G1" s="1413"/>
      <c r="H1" s="1413"/>
    </row>
    <row r="2" spans="1:9" ht="29.25" customHeight="1">
      <c r="C2" s="1497" t="s">
        <v>1621</v>
      </c>
      <c r="D2" s="1521"/>
      <c r="E2" s="1521"/>
      <c r="F2" s="1521"/>
      <c r="G2" s="1521"/>
      <c r="H2" s="1521"/>
    </row>
    <row r="3" spans="1:9" ht="18" hidden="1">
      <c r="C3" s="792"/>
      <c r="D3" s="1413"/>
      <c r="E3" s="1413"/>
      <c r="F3" s="1413"/>
      <c r="G3" s="1413"/>
      <c r="H3" s="1413"/>
    </row>
    <row r="4" spans="1:9" ht="18" customHeight="1"/>
    <row r="5" spans="1:9">
      <c r="C5" s="1446" t="s">
        <v>840</v>
      </c>
      <c r="D5" s="1481"/>
      <c r="E5" s="1481"/>
      <c r="F5" s="1481"/>
      <c r="G5" s="487" t="s">
        <v>2042</v>
      </c>
      <c r="H5" s="793"/>
      <c r="I5" s="793"/>
    </row>
    <row r="6" spans="1:9" ht="15.75" thickBot="1">
      <c r="C6" s="1442"/>
      <c r="D6" s="1507"/>
      <c r="E6" s="1507"/>
      <c r="F6" s="1507"/>
      <c r="G6" s="433"/>
      <c r="H6" s="793"/>
    </row>
    <row r="7" spans="1:9" s="27" customFormat="1" ht="15.75" hidden="1" thickBot="1">
      <c r="B7" s="29"/>
      <c r="H7" s="794" t="s">
        <v>1457</v>
      </c>
    </row>
    <row r="8" spans="1:9" ht="15.75" thickBot="1">
      <c r="H8" s="154" t="s">
        <v>628</v>
      </c>
      <c r="I8" s="81"/>
    </row>
    <row r="9" spans="1:9" s="703" customFormat="1" ht="19.5" customHeight="1">
      <c r="A9" s="705"/>
      <c r="B9" s="706"/>
      <c r="C9" s="124"/>
      <c r="D9" s="1522" t="s">
        <v>1622</v>
      </c>
      <c r="E9" s="1523"/>
      <c r="F9" s="1522"/>
      <c r="G9" s="1522"/>
      <c r="H9" s="152" t="s">
        <v>1900</v>
      </c>
    </row>
    <row r="10" spans="1:9" s="30" customFormat="1" ht="15.75" hidden="1">
      <c r="A10" s="27"/>
      <c r="B10" s="29"/>
      <c r="C10" s="93"/>
      <c r="D10" s="93"/>
      <c r="E10" s="93"/>
      <c r="F10" s="93"/>
      <c r="G10" s="741"/>
      <c r="H10" s="795"/>
    </row>
    <row r="11" spans="1:9" ht="15.75">
      <c r="B11" s="29" t="s">
        <v>1353</v>
      </c>
      <c r="C11" s="796" t="s">
        <v>1574</v>
      </c>
      <c r="D11" s="796" t="s">
        <v>1647</v>
      </c>
      <c r="E11" s="796"/>
      <c r="F11" s="796"/>
      <c r="G11" s="797"/>
      <c r="H11" s="798">
        <f>H13+IF(H21&gt;H29,H21,H29)</f>
        <v>0</v>
      </c>
    </row>
    <row r="12" spans="1:9" ht="15.75">
      <c r="C12" s="93"/>
      <c r="D12" s="93"/>
      <c r="E12" s="93"/>
      <c r="F12" s="93"/>
      <c r="G12" s="741"/>
      <c r="H12" s="799"/>
    </row>
    <row r="13" spans="1:9" s="703" customFormat="1" ht="15.75">
      <c r="A13" s="31"/>
      <c r="B13" s="32" t="s">
        <v>1466</v>
      </c>
      <c r="C13" s="800"/>
      <c r="D13" s="800" t="s">
        <v>1625</v>
      </c>
      <c r="E13" s="800" t="s">
        <v>1624</v>
      </c>
      <c r="F13" s="800"/>
      <c r="G13" s="801"/>
      <c r="H13" s="802">
        <f>H15+H20</f>
        <v>0</v>
      </c>
      <c r="I13" s="483"/>
    </row>
    <row r="14" spans="1:9" ht="15.75">
      <c r="C14" s="93"/>
      <c r="D14" s="93"/>
      <c r="E14" s="93" t="s">
        <v>1623</v>
      </c>
      <c r="F14" s="93"/>
      <c r="G14" s="741"/>
      <c r="H14" s="799"/>
      <c r="I14" s="483"/>
    </row>
    <row r="15" spans="1:9" ht="15.75">
      <c r="B15" s="29" t="s">
        <v>1328</v>
      </c>
      <c r="C15" s="88"/>
      <c r="D15" s="88"/>
      <c r="E15" s="88" t="s">
        <v>1627</v>
      </c>
      <c r="F15" s="88" t="s">
        <v>1626</v>
      </c>
      <c r="G15" s="803"/>
      <c r="H15" s="798">
        <f>H16+H17+H18+H19</f>
        <v>0</v>
      </c>
      <c r="I15" s="483"/>
    </row>
    <row r="16" spans="1:9" ht="15.75">
      <c r="B16" s="29" t="s">
        <v>1477</v>
      </c>
      <c r="C16" s="93"/>
      <c r="D16" s="93"/>
      <c r="E16" s="93"/>
      <c r="F16" s="93" t="s">
        <v>1628</v>
      </c>
      <c r="G16" s="741" t="s">
        <v>1629</v>
      </c>
      <c r="H16" s="65"/>
      <c r="I16" s="483"/>
    </row>
    <row r="17" spans="1:9" ht="15.75">
      <c r="B17" s="29" t="s">
        <v>1097</v>
      </c>
      <c r="C17" s="804"/>
      <c r="D17" s="89"/>
      <c r="E17" s="89"/>
      <c r="F17" s="89" t="s">
        <v>1630</v>
      </c>
      <c r="G17" s="787" t="s">
        <v>1389</v>
      </c>
      <c r="H17" s="66"/>
      <c r="I17" s="483"/>
    </row>
    <row r="18" spans="1:9" ht="15.75">
      <c r="B18" s="29" t="s">
        <v>624</v>
      </c>
      <c r="C18" s="93"/>
      <c r="D18" s="93"/>
      <c r="E18" s="93"/>
      <c r="F18" s="93" t="s">
        <v>1390</v>
      </c>
      <c r="G18" s="741" t="s">
        <v>1391</v>
      </c>
      <c r="H18" s="65"/>
      <c r="I18" s="483"/>
    </row>
    <row r="19" spans="1:9" ht="15.75">
      <c r="B19" s="29" t="s">
        <v>1450</v>
      </c>
      <c r="C19" s="804"/>
      <c r="D19" s="89"/>
      <c r="E19" s="89"/>
      <c r="F19" s="89" t="s">
        <v>1392</v>
      </c>
      <c r="G19" s="787" t="s">
        <v>1573</v>
      </c>
      <c r="H19" s="66"/>
      <c r="I19" s="483"/>
    </row>
    <row r="20" spans="1:9" ht="15.75">
      <c r="B20" s="29" t="s">
        <v>2134</v>
      </c>
      <c r="C20" s="93"/>
      <c r="D20" s="93"/>
      <c r="E20" s="93" t="s">
        <v>1394</v>
      </c>
      <c r="F20" s="93" t="s">
        <v>1393</v>
      </c>
      <c r="G20" s="741"/>
      <c r="H20" s="67">
        <f>'Mkt risk Specific HFT'!I148</f>
        <v>0</v>
      </c>
      <c r="I20" s="483"/>
    </row>
    <row r="21" spans="1:9" s="703" customFormat="1" ht="15.75">
      <c r="A21" s="31"/>
      <c r="B21" s="32" t="s">
        <v>1322</v>
      </c>
      <c r="C21" s="805"/>
      <c r="D21" s="806" t="s">
        <v>1595</v>
      </c>
      <c r="E21" s="806" t="s">
        <v>1594</v>
      </c>
      <c r="F21" s="806"/>
      <c r="G21" s="807"/>
      <c r="H21" s="68">
        <f>H23+H28</f>
        <v>0</v>
      </c>
      <c r="I21" s="483"/>
    </row>
    <row r="22" spans="1:9" ht="15.75">
      <c r="C22" s="93"/>
      <c r="D22" s="93"/>
      <c r="E22" s="93" t="s">
        <v>1623</v>
      </c>
      <c r="F22" s="93"/>
      <c r="G22" s="741"/>
      <c r="H22" s="799"/>
      <c r="I22" s="483"/>
    </row>
    <row r="23" spans="1:9" ht="15.75">
      <c r="B23" s="29" t="s">
        <v>1320</v>
      </c>
      <c r="C23" s="93"/>
      <c r="D23" s="93"/>
      <c r="E23" s="93" t="s">
        <v>1627</v>
      </c>
      <c r="F23" s="93" t="s">
        <v>1626</v>
      </c>
      <c r="G23" s="741"/>
      <c r="H23" s="798">
        <f>H24+H25+H26+H27</f>
        <v>0</v>
      </c>
      <c r="I23" s="483"/>
    </row>
    <row r="24" spans="1:9" ht="15.75">
      <c r="B24" s="29" t="s">
        <v>1585</v>
      </c>
      <c r="C24" s="93"/>
      <c r="D24" s="93"/>
      <c r="E24" s="93"/>
      <c r="F24" s="93" t="s">
        <v>1628</v>
      </c>
      <c r="G24" s="741" t="s">
        <v>1629</v>
      </c>
      <c r="H24" s="65"/>
      <c r="I24" s="483"/>
    </row>
    <row r="25" spans="1:9" ht="15.75">
      <c r="B25" s="29" t="s">
        <v>917</v>
      </c>
      <c r="C25" s="804"/>
      <c r="D25" s="89"/>
      <c r="E25" s="89"/>
      <c r="F25" s="89" t="s">
        <v>1630</v>
      </c>
      <c r="G25" s="787" t="s">
        <v>1389</v>
      </c>
      <c r="H25" s="66"/>
      <c r="I25" s="483"/>
    </row>
    <row r="26" spans="1:9" ht="15.75">
      <c r="B26" s="29" t="s">
        <v>625</v>
      </c>
      <c r="C26" s="93"/>
      <c r="D26" s="93"/>
      <c r="E26" s="93"/>
      <c r="F26" s="93" t="s">
        <v>1597</v>
      </c>
      <c r="G26" s="741" t="s">
        <v>1596</v>
      </c>
      <c r="H26" s="65"/>
      <c r="I26" s="483"/>
    </row>
    <row r="27" spans="1:9" ht="15.75">
      <c r="B27" s="29" t="s">
        <v>1586</v>
      </c>
      <c r="C27" s="804"/>
      <c r="D27" s="89"/>
      <c r="E27" s="89"/>
      <c r="F27" s="89" t="s">
        <v>1598</v>
      </c>
      <c r="G27" s="787" t="s">
        <v>1619</v>
      </c>
      <c r="H27" s="66"/>
      <c r="I27" s="483"/>
    </row>
    <row r="28" spans="1:9" ht="15.75">
      <c r="B28" s="32" t="s">
        <v>2056</v>
      </c>
      <c r="C28" s="93"/>
      <c r="D28" s="93"/>
      <c r="E28" s="93" t="s">
        <v>1394</v>
      </c>
      <c r="F28" s="93" t="s">
        <v>1393</v>
      </c>
      <c r="G28" s="741"/>
      <c r="H28" s="67">
        <f>'Mkt risk Specific AFS'!H144</f>
        <v>0</v>
      </c>
      <c r="I28" s="483"/>
    </row>
    <row r="29" spans="1:9" s="703" customFormat="1" ht="15.75">
      <c r="A29" s="31"/>
      <c r="B29" s="32" t="s">
        <v>1465</v>
      </c>
      <c r="C29" s="805"/>
      <c r="D29" s="806" t="s">
        <v>2286</v>
      </c>
      <c r="E29" s="806" t="s">
        <v>2175</v>
      </c>
      <c r="F29" s="806"/>
      <c r="G29" s="807"/>
      <c r="H29" s="68">
        <f>'Mkt risk Alt. total cap AFS'!I131</f>
        <v>0</v>
      </c>
      <c r="I29" s="483"/>
    </row>
    <row r="30" spans="1:9" s="30" customFormat="1" ht="15.75">
      <c r="A30" s="27"/>
      <c r="B30" s="29"/>
      <c r="C30" s="93"/>
      <c r="D30" s="93"/>
      <c r="E30" s="93"/>
      <c r="F30" s="93"/>
      <c r="G30" s="741"/>
      <c r="H30" s="799"/>
      <c r="I30" s="808"/>
    </row>
    <row r="31" spans="1:9" s="703" customFormat="1" ht="15.75">
      <c r="A31" s="31"/>
      <c r="B31" s="32" t="s">
        <v>2059</v>
      </c>
      <c r="C31" s="809" t="s">
        <v>2192</v>
      </c>
      <c r="D31" s="809" t="s">
        <v>1648</v>
      </c>
      <c r="E31" s="809"/>
      <c r="F31" s="809"/>
      <c r="G31" s="763"/>
      <c r="H31" s="1159">
        <f>H32+H33</f>
        <v>0</v>
      </c>
      <c r="I31" s="483"/>
    </row>
    <row r="32" spans="1:9" ht="15.75">
      <c r="B32" s="29" t="s">
        <v>2070</v>
      </c>
      <c r="C32" s="373"/>
      <c r="D32" s="409" t="s">
        <v>1627</v>
      </c>
      <c r="E32" s="1165" t="s">
        <v>1626</v>
      </c>
      <c r="F32" s="409"/>
      <c r="G32" s="410"/>
      <c r="H32" s="1158"/>
      <c r="I32" s="483"/>
    </row>
    <row r="33" spans="1:9" ht="15.75">
      <c r="B33" s="29" t="s">
        <v>2071</v>
      </c>
      <c r="C33" s="373"/>
      <c r="D33" s="409" t="s">
        <v>1394</v>
      </c>
      <c r="E33" s="409" t="s">
        <v>1862</v>
      </c>
      <c r="F33" s="409"/>
      <c r="G33" s="410"/>
      <c r="H33" s="1160">
        <f>H34+H35+H36+H37</f>
        <v>0</v>
      </c>
      <c r="I33" s="483"/>
    </row>
    <row r="34" spans="1:9" ht="15.75">
      <c r="B34" s="29" t="s">
        <v>2044</v>
      </c>
      <c r="C34" s="373"/>
      <c r="D34" s="1161" t="s">
        <v>1850</v>
      </c>
      <c r="E34" s="1162" t="s">
        <v>496</v>
      </c>
      <c r="F34" s="409"/>
      <c r="G34" s="410"/>
      <c r="H34" s="1158"/>
      <c r="I34" s="483"/>
    </row>
    <row r="35" spans="1:9" ht="15.75">
      <c r="B35" s="29" t="s">
        <v>2164</v>
      </c>
      <c r="C35" s="373"/>
      <c r="D35" s="1161" t="s">
        <v>1851</v>
      </c>
      <c r="E35" s="1162" t="s">
        <v>495</v>
      </c>
      <c r="F35" s="409"/>
      <c r="G35" s="410"/>
      <c r="H35" s="1158"/>
      <c r="I35" s="483"/>
    </row>
    <row r="36" spans="1:9" ht="15.75">
      <c r="B36" s="29" t="s">
        <v>2283</v>
      </c>
      <c r="C36" s="138"/>
      <c r="D36" s="1163" t="s">
        <v>1852</v>
      </c>
      <c r="E36" s="1164" t="s">
        <v>494</v>
      </c>
      <c r="F36" s="90"/>
      <c r="G36" s="637"/>
      <c r="H36" s="1158"/>
      <c r="I36" s="483"/>
    </row>
    <row r="37" spans="1:9" ht="15.75">
      <c r="B37" s="29" t="s">
        <v>505</v>
      </c>
      <c r="C37" s="373"/>
      <c r="D37" s="1161" t="s">
        <v>493</v>
      </c>
      <c r="E37" s="1167" t="s">
        <v>504</v>
      </c>
      <c r="F37" s="409"/>
      <c r="G37" s="410"/>
      <c r="H37" s="1166"/>
      <c r="I37" s="483"/>
    </row>
    <row r="38" spans="1:9" s="703" customFormat="1" ht="15.75">
      <c r="A38" s="31"/>
      <c r="B38" s="32" t="s">
        <v>2072</v>
      </c>
      <c r="C38" s="809" t="s">
        <v>1575</v>
      </c>
      <c r="D38" s="809" t="s">
        <v>1823</v>
      </c>
      <c r="E38" s="763"/>
      <c r="F38" s="809"/>
      <c r="G38" s="763"/>
      <c r="H38" s="1157"/>
      <c r="I38" s="483"/>
    </row>
    <row r="39" spans="1:9" ht="15.75">
      <c r="B39" s="29" t="s">
        <v>1330</v>
      </c>
      <c r="C39" s="809" t="s">
        <v>1576</v>
      </c>
      <c r="D39" s="809" t="s">
        <v>1863</v>
      </c>
      <c r="E39" s="809"/>
      <c r="F39" s="809"/>
      <c r="G39" s="763"/>
      <c r="H39" s="810">
        <f>H40+H41</f>
        <v>0</v>
      </c>
      <c r="I39" s="483"/>
    </row>
    <row r="40" spans="1:9" ht="15.75">
      <c r="B40" s="29" t="s">
        <v>1271</v>
      </c>
      <c r="C40" s="804"/>
      <c r="D40" s="89" t="s">
        <v>1627</v>
      </c>
      <c r="E40" s="787" t="s">
        <v>1864</v>
      </c>
      <c r="F40" s="89"/>
      <c r="G40" s="787"/>
      <c r="H40" s="368"/>
      <c r="I40" s="483"/>
    </row>
    <row r="41" spans="1:9" ht="15.75">
      <c r="B41" s="29" t="s">
        <v>1270</v>
      </c>
      <c r="C41" s="804"/>
      <c r="D41" s="89" t="s">
        <v>1394</v>
      </c>
      <c r="E41" s="89" t="s">
        <v>1393</v>
      </c>
      <c r="F41" s="89"/>
      <c r="G41" s="787"/>
      <c r="H41" s="67">
        <f>'Mkt risk Specific-CDS'!I36</f>
        <v>0</v>
      </c>
      <c r="I41" s="483"/>
    </row>
    <row r="42" spans="1:9" s="703" customFormat="1" ht="15.75">
      <c r="A42" s="31" t="s">
        <v>1803</v>
      </c>
      <c r="B42" s="32"/>
      <c r="C42" s="805"/>
      <c r="D42" s="806" t="s">
        <v>1853</v>
      </c>
      <c r="E42" s="806"/>
      <c r="F42" s="806"/>
      <c r="G42" s="807"/>
      <c r="H42" s="810">
        <f>H38+H31+H11+H39</f>
        <v>0</v>
      </c>
      <c r="I42" s="483"/>
    </row>
    <row r="43" spans="1:9" ht="15.75">
      <c r="C43" s="93"/>
      <c r="D43" s="93"/>
      <c r="E43" s="93"/>
      <c r="F43" s="93"/>
      <c r="G43" s="741"/>
      <c r="H43" s="799"/>
      <c r="I43" s="483"/>
    </row>
    <row r="44" spans="1:9" s="703" customFormat="1" ht="30.75" customHeight="1">
      <c r="A44" s="31" t="s">
        <v>1654</v>
      </c>
      <c r="B44" s="32"/>
      <c r="C44" s="800"/>
      <c r="D44" s="1518" t="s">
        <v>385</v>
      </c>
      <c r="E44" s="1519"/>
      <c r="F44" s="1519"/>
      <c r="G44" s="1520"/>
      <c r="H44" s="802">
        <f>ROUND(H42*12.5,2)</f>
        <v>0</v>
      </c>
      <c r="I44" s="483"/>
    </row>
    <row r="45" spans="1:9" ht="15.75">
      <c r="A45" s="31" t="s">
        <v>1932</v>
      </c>
      <c r="B45" s="32" t="s">
        <v>1932</v>
      </c>
      <c r="C45" s="560"/>
      <c r="D45" s="560"/>
      <c r="E45" s="560"/>
      <c r="F45" s="560"/>
      <c r="G45" s="560"/>
      <c r="H45" s="811"/>
      <c r="I45" s="81"/>
    </row>
    <row r="46" spans="1:9" ht="15.75">
      <c r="C46" s="560"/>
      <c r="D46" s="560"/>
      <c r="E46" s="560"/>
      <c r="F46" s="560"/>
      <c r="G46" s="560"/>
      <c r="H46" s="812"/>
    </row>
    <row r="47" spans="1:9" ht="15.75">
      <c r="C47" s="560"/>
      <c r="D47" s="560"/>
      <c r="E47" s="560"/>
      <c r="F47" s="560"/>
      <c r="G47" s="560"/>
      <c r="H47" s="812"/>
    </row>
    <row r="48" spans="1:9" ht="15.75">
      <c r="C48" s="560"/>
      <c r="D48" s="560"/>
      <c r="E48" s="560"/>
      <c r="F48" s="560"/>
      <c r="G48" s="560"/>
      <c r="H48" s="812"/>
    </row>
    <row r="49" spans="3:8" ht="15.75">
      <c r="C49" s="560"/>
      <c r="D49" s="560"/>
      <c r="E49" s="560"/>
      <c r="F49" s="560"/>
      <c r="G49" s="560"/>
      <c r="H49" s="812"/>
    </row>
    <row r="50" spans="3:8" ht="15.75">
      <c r="C50" s="560"/>
      <c r="D50" s="560"/>
      <c r="E50" s="560"/>
      <c r="F50" s="560"/>
      <c r="G50" s="560"/>
      <c r="H50" s="812"/>
    </row>
    <row r="51" spans="3:8" ht="15.75">
      <c r="C51" s="560"/>
      <c r="D51" s="560"/>
      <c r="E51" s="560"/>
      <c r="F51" s="560"/>
      <c r="G51" s="560"/>
      <c r="H51" s="812"/>
    </row>
    <row r="52" spans="3:8" ht="15.75">
      <c r="C52" s="560"/>
      <c r="D52" s="560"/>
      <c r="E52" s="560"/>
      <c r="F52" s="560"/>
      <c r="G52" s="560"/>
      <c r="H52" s="812"/>
    </row>
    <row r="53" spans="3:8" ht="15.75">
      <c r="C53" s="560"/>
      <c r="D53" s="560"/>
      <c r="E53" s="560"/>
      <c r="F53" s="560"/>
      <c r="G53" s="560"/>
      <c r="H53" s="812"/>
    </row>
    <row r="54" spans="3:8" ht="15.75">
      <c r="C54" s="560"/>
      <c r="D54" s="560"/>
      <c r="E54" s="560"/>
      <c r="F54" s="560"/>
      <c r="G54" s="560"/>
      <c r="H54" s="812"/>
    </row>
    <row r="55" spans="3:8" ht="15.75">
      <c r="C55" s="560"/>
      <c r="D55" s="560"/>
      <c r="E55" s="560"/>
      <c r="F55" s="560"/>
      <c r="G55" s="560"/>
      <c r="H55" s="812"/>
    </row>
    <row r="56" spans="3:8" ht="15.75">
      <c r="C56" s="560"/>
      <c r="D56" s="560"/>
      <c r="E56" s="560"/>
      <c r="F56" s="560"/>
      <c r="G56" s="560"/>
      <c r="H56" s="812"/>
    </row>
    <row r="57" spans="3:8" ht="15.75">
      <c r="C57" s="560"/>
      <c r="D57" s="560"/>
      <c r="E57" s="560"/>
      <c r="F57" s="560"/>
      <c r="G57" s="560"/>
      <c r="H57" s="812"/>
    </row>
    <row r="58" spans="3:8" ht="15.75">
      <c r="C58" s="560"/>
      <c r="D58" s="560"/>
      <c r="E58" s="560"/>
      <c r="F58" s="560"/>
      <c r="G58" s="560"/>
      <c r="H58" s="812"/>
    </row>
    <row r="59" spans="3:8" ht="15.75">
      <c r="C59" s="560"/>
      <c r="D59" s="560"/>
      <c r="E59" s="560"/>
      <c r="F59" s="560"/>
      <c r="G59" s="560"/>
      <c r="H59" s="812"/>
    </row>
    <row r="60" spans="3:8" ht="15.75">
      <c r="C60" s="560"/>
      <c r="D60" s="560"/>
      <c r="E60" s="560"/>
      <c r="F60" s="560"/>
      <c r="G60" s="560"/>
      <c r="H60" s="812"/>
    </row>
    <row r="61" spans="3:8" ht="15.75">
      <c r="C61" s="560"/>
      <c r="D61" s="560"/>
      <c r="E61" s="560"/>
      <c r="F61" s="560"/>
      <c r="G61" s="560"/>
      <c r="H61" s="812"/>
    </row>
    <row r="62" spans="3:8" ht="15.75">
      <c r="C62" s="560"/>
      <c r="D62" s="560"/>
      <c r="E62" s="560"/>
      <c r="F62" s="560"/>
      <c r="G62" s="560"/>
      <c r="H62" s="812"/>
    </row>
    <row r="63" spans="3:8" ht="15.75">
      <c r="C63" s="560"/>
      <c r="D63" s="560"/>
      <c r="E63" s="560"/>
      <c r="F63" s="560"/>
      <c r="G63" s="560"/>
      <c r="H63" s="812"/>
    </row>
    <row r="64" spans="3:8" ht="15.75">
      <c r="C64" s="560"/>
      <c r="D64" s="560"/>
      <c r="E64" s="560"/>
      <c r="F64" s="560"/>
      <c r="G64" s="560"/>
      <c r="H64" s="812"/>
    </row>
    <row r="65" spans="3:8" ht="15.75">
      <c r="C65" s="560"/>
      <c r="D65" s="560"/>
      <c r="E65" s="560"/>
      <c r="F65" s="560"/>
      <c r="G65" s="560"/>
      <c r="H65" s="812"/>
    </row>
    <row r="66" spans="3:8" ht="15.75">
      <c r="C66" s="560"/>
      <c r="D66" s="560"/>
      <c r="E66" s="560"/>
      <c r="F66" s="560"/>
      <c r="G66" s="560"/>
      <c r="H66" s="812"/>
    </row>
    <row r="67" spans="3:8" ht="15.75">
      <c r="C67" s="560"/>
      <c r="D67" s="560"/>
      <c r="E67" s="560"/>
      <c r="F67" s="560"/>
      <c r="G67" s="560"/>
      <c r="H67" s="812"/>
    </row>
    <row r="68" spans="3:8" ht="15.75">
      <c r="C68" s="560"/>
      <c r="D68" s="560"/>
      <c r="E68" s="560"/>
      <c r="F68" s="560"/>
      <c r="G68" s="560"/>
      <c r="H68" s="812"/>
    </row>
    <row r="69" spans="3:8" ht="15.75">
      <c r="C69" s="560"/>
      <c r="D69" s="560"/>
      <c r="E69" s="560"/>
      <c r="F69" s="560"/>
      <c r="G69" s="560"/>
      <c r="H69" s="812"/>
    </row>
    <row r="70" spans="3:8" ht="15.75">
      <c r="C70" s="560"/>
      <c r="D70" s="560"/>
      <c r="E70" s="560"/>
      <c r="F70" s="560"/>
      <c r="G70" s="560"/>
      <c r="H70" s="812"/>
    </row>
    <row r="71" spans="3:8" ht="15.75">
      <c r="C71" s="560"/>
      <c r="D71" s="560"/>
      <c r="E71" s="560"/>
      <c r="F71" s="560"/>
      <c r="G71" s="560"/>
      <c r="H71" s="812"/>
    </row>
    <row r="72" spans="3:8" ht="15.75">
      <c r="C72" s="560"/>
      <c r="D72" s="560"/>
      <c r="E72" s="560"/>
      <c r="F72" s="560"/>
      <c r="G72" s="560"/>
      <c r="H72" s="812"/>
    </row>
    <row r="73" spans="3:8" ht="15.75">
      <c r="C73" s="560"/>
      <c r="D73" s="560"/>
      <c r="E73" s="560"/>
      <c r="F73" s="560"/>
      <c r="G73" s="560"/>
      <c r="H73" s="812"/>
    </row>
    <row r="74" spans="3:8" ht="15.75">
      <c r="C74" s="560"/>
      <c r="D74" s="560"/>
      <c r="E74" s="560"/>
      <c r="F74" s="560"/>
      <c r="G74" s="560"/>
      <c r="H74" s="812"/>
    </row>
    <row r="75" spans="3:8" ht="15.75">
      <c r="C75" s="560"/>
      <c r="D75" s="560"/>
      <c r="E75" s="560"/>
      <c r="F75" s="560"/>
      <c r="G75" s="560"/>
      <c r="H75" s="812"/>
    </row>
    <row r="76" spans="3:8" ht="15.75">
      <c r="C76" s="560"/>
      <c r="D76" s="560"/>
      <c r="E76" s="560"/>
      <c r="F76" s="560"/>
      <c r="G76" s="560"/>
      <c r="H76" s="812"/>
    </row>
    <row r="77" spans="3:8" ht="15.75">
      <c r="C77" s="560"/>
      <c r="D77" s="560"/>
      <c r="E77" s="560"/>
      <c r="F77" s="560"/>
      <c r="G77" s="560"/>
      <c r="H77" s="812"/>
    </row>
    <row r="78" spans="3:8" ht="15.75">
      <c r="C78" s="560"/>
      <c r="D78" s="560"/>
      <c r="E78" s="560"/>
      <c r="F78" s="560"/>
      <c r="G78" s="560"/>
      <c r="H78" s="812"/>
    </row>
    <row r="79" spans="3:8" ht="15.75">
      <c r="C79" s="560"/>
      <c r="D79" s="560"/>
      <c r="E79" s="560"/>
      <c r="F79" s="560"/>
      <c r="G79" s="560"/>
      <c r="H79" s="812"/>
    </row>
    <row r="80" spans="3:8" ht="15.75">
      <c r="C80" s="560"/>
      <c r="D80" s="560"/>
      <c r="E80" s="560"/>
      <c r="F80" s="560"/>
      <c r="G80" s="560"/>
      <c r="H80" s="812"/>
    </row>
    <row r="81" spans="3:8" ht="15.75">
      <c r="C81" s="560"/>
      <c r="D81" s="560"/>
      <c r="E81" s="560"/>
      <c r="F81" s="560"/>
      <c r="G81" s="560"/>
      <c r="H81" s="812"/>
    </row>
    <row r="82" spans="3:8" ht="15.75">
      <c r="C82" s="560"/>
      <c r="D82" s="560"/>
      <c r="E82" s="560"/>
      <c r="F82" s="560"/>
      <c r="G82" s="560"/>
      <c r="H82" s="812"/>
    </row>
    <row r="83" spans="3:8" ht="15.75">
      <c r="C83" s="560"/>
      <c r="D83" s="560"/>
      <c r="E83" s="560"/>
      <c r="F83" s="560"/>
      <c r="G83" s="560"/>
      <c r="H83" s="812"/>
    </row>
    <row r="84" spans="3:8" ht="15.75">
      <c r="C84" s="560"/>
      <c r="D84" s="560"/>
      <c r="E84" s="560"/>
      <c r="F84" s="560"/>
      <c r="G84" s="560"/>
      <c r="H84" s="812"/>
    </row>
    <row r="85" spans="3:8" ht="15.75">
      <c r="C85" s="560"/>
      <c r="D85" s="560"/>
      <c r="E85" s="560"/>
      <c r="F85" s="560"/>
      <c r="G85" s="560"/>
      <c r="H85" s="812"/>
    </row>
    <row r="86" spans="3:8" ht="15.75">
      <c r="C86" s="560"/>
      <c r="D86" s="560"/>
      <c r="E86" s="560"/>
      <c r="F86" s="560"/>
      <c r="G86" s="560"/>
      <c r="H86" s="812"/>
    </row>
    <row r="87" spans="3:8" ht="15.75">
      <c r="C87" s="560"/>
      <c r="D87" s="560"/>
      <c r="E87" s="560"/>
      <c r="F87" s="560"/>
      <c r="G87" s="560"/>
      <c r="H87" s="812"/>
    </row>
    <row r="88" spans="3:8" ht="15.75">
      <c r="C88" s="560"/>
      <c r="D88" s="560"/>
      <c r="E88" s="560"/>
      <c r="F88" s="560"/>
      <c r="G88" s="560"/>
      <c r="H88" s="812"/>
    </row>
    <row r="89" spans="3:8" ht="15.75">
      <c r="C89" s="560"/>
      <c r="D89" s="560"/>
      <c r="E89" s="560"/>
      <c r="F89" s="560"/>
      <c r="G89" s="560"/>
      <c r="H89" s="812"/>
    </row>
    <row r="90" spans="3:8" ht="15.75">
      <c r="C90" s="560"/>
      <c r="D90" s="560"/>
      <c r="E90" s="560"/>
      <c r="F90" s="560"/>
      <c r="G90" s="560"/>
      <c r="H90" s="812"/>
    </row>
    <row r="91" spans="3:8" ht="15.75">
      <c r="C91" s="560"/>
      <c r="D91" s="560"/>
      <c r="E91" s="560"/>
      <c r="F91" s="560"/>
      <c r="G91" s="560"/>
      <c r="H91" s="812"/>
    </row>
    <row r="92" spans="3:8" ht="15.75">
      <c r="C92" s="560"/>
      <c r="D92" s="560"/>
      <c r="E92" s="560"/>
      <c r="F92" s="560"/>
      <c r="G92" s="560"/>
      <c r="H92" s="812"/>
    </row>
    <row r="93" spans="3:8" ht="15.75">
      <c r="C93" s="560"/>
      <c r="D93" s="560"/>
      <c r="E93" s="560"/>
      <c r="F93" s="560"/>
      <c r="G93" s="560"/>
      <c r="H93" s="812"/>
    </row>
    <row r="94" spans="3:8" ht="15.75">
      <c r="C94" s="560"/>
      <c r="D94" s="560"/>
      <c r="E94" s="560"/>
      <c r="F94" s="560"/>
      <c r="G94" s="560"/>
      <c r="H94" s="812"/>
    </row>
    <row r="95" spans="3:8" ht="15.75">
      <c r="C95" s="560"/>
      <c r="D95" s="560"/>
      <c r="E95" s="560"/>
      <c r="F95" s="560"/>
      <c r="G95" s="560"/>
      <c r="H95" s="812"/>
    </row>
    <row r="96" spans="3:8" ht="15.75">
      <c r="C96" s="560"/>
      <c r="D96" s="560"/>
      <c r="E96" s="560"/>
      <c r="F96" s="560"/>
      <c r="G96" s="560"/>
      <c r="H96" s="812"/>
    </row>
    <row r="97" spans="3:8" ht="15.75">
      <c r="C97" s="560"/>
      <c r="D97" s="560"/>
      <c r="E97" s="560"/>
      <c r="F97" s="560"/>
      <c r="G97" s="560"/>
      <c r="H97" s="812"/>
    </row>
    <row r="98" spans="3:8" ht="15.75">
      <c r="C98" s="560"/>
      <c r="D98" s="560"/>
      <c r="E98" s="560"/>
      <c r="F98" s="560"/>
      <c r="G98" s="560"/>
      <c r="H98" s="812"/>
    </row>
    <row r="99" spans="3:8" ht="15.75">
      <c r="C99" s="560"/>
      <c r="D99" s="560"/>
      <c r="E99" s="560"/>
      <c r="F99" s="560"/>
      <c r="G99" s="560"/>
      <c r="H99" s="812"/>
    </row>
    <row r="100" spans="3:8" ht="15.75">
      <c r="C100" s="560"/>
      <c r="D100" s="560"/>
      <c r="E100" s="560"/>
      <c r="F100" s="560"/>
      <c r="G100" s="560"/>
      <c r="H100" s="812"/>
    </row>
    <row r="101" spans="3:8" ht="15.75">
      <c r="C101" s="560"/>
      <c r="D101" s="560"/>
      <c r="E101" s="560"/>
      <c r="F101" s="560"/>
      <c r="G101" s="560"/>
      <c r="H101" s="812"/>
    </row>
    <row r="102" spans="3:8" ht="15.75">
      <c r="C102" s="560"/>
      <c r="D102" s="560"/>
      <c r="E102" s="560"/>
      <c r="F102" s="560"/>
      <c r="G102" s="560"/>
      <c r="H102" s="812"/>
    </row>
    <row r="103" spans="3:8" ht="15.75">
      <c r="C103" s="560"/>
      <c r="D103" s="560"/>
      <c r="E103" s="560"/>
      <c r="F103" s="560"/>
      <c r="G103" s="560"/>
      <c r="H103" s="812"/>
    </row>
    <row r="104" spans="3:8" ht="15.75">
      <c r="C104" s="560"/>
      <c r="D104" s="560"/>
      <c r="E104" s="560"/>
      <c r="F104" s="560"/>
      <c r="G104" s="560"/>
      <c r="H104" s="812"/>
    </row>
    <row r="105" spans="3:8" ht="15.75">
      <c r="C105" s="560"/>
      <c r="D105" s="560"/>
      <c r="E105" s="560"/>
      <c r="F105" s="560"/>
      <c r="G105" s="560"/>
      <c r="H105" s="812"/>
    </row>
    <row r="106" spans="3:8" ht="15.75">
      <c r="C106" s="560"/>
      <c r="D106" s="560"/>
      <c r="E106" s="560"/>
      <c r="F106" s="560"/>
      <c r="G106" s="560"/>
      <c r="H106" s="812"/>
    </row>
    <row r="107" spans="3:8" ht="15.75">
      <c r="C107" s="560"/>
      <c r="D107" s="560"/>
      <c r="E107" s="560"/>
      <c r="F107" s="560"/>
      <c r="G107" s="560"/>
      <c r="H107" s="812"/>
    </row>
    <row r="108" spans="3:8" ht="15.75">
      <c r="C108" s="560"/>
      <c r="D108" s="560"/>
      <c r="E108" s="560"/>
      <c r="F108" s="560"/>
      <c r="G108" s="560"/>
      <c r="H108" s="812"/>
    </row>
    <row r="109" spans="3:8" ht="15.75">
      <c r="C109" s="560"/>
      <c r="D109" s="560"/>
      <c r="E109" s="560"/>
      <c r="F109" s="560"/>
      <c r="G109" s="560"/>
      <c r="H109" s="812"/>
    </row>
    <row r="110" spans="3:8" ht="15.75">
      <c r="C110" s="560"/>
      <c r="D110" s="560"/>
      <c r="E110" s="560"/>
      <c r="F110" s="560"/>
      <c r="G110" s="560"/>
      <c r="H110" s="812"/>
    </row>
    <row r="111" spans="3:8" ht="15.75">
      <c r="C111" s="560"/>
      <c r="D111" s="560"/>
      <c r="E111" s="560"/>
      <c r="F111" s="560"/>
      <c r="G111" s="560"/>
      <c r="H111" s="812"/>
    </row>
    <row r="112" spans="3:8" ht="15.75">
      <c r="C112" s="560"/>
      <c r="D112" s="560"/>
      <c r="E112" s="560"/>
      <c r="F112" s="560"/>
      <c r="G112" s="560"/>
      <c r="H112" s="812"/>
    </row>
    <row r="113" spans="3:8" ht="15.75">
      <c r="C113" s="560"/>
      <c r="D113" s="560"/>
      <c r="E113" s="560"/>
      <c r="F113" s="560"/>
      <c r="G113" s="560"/>
      <c r="H113" s="812"/>
    </row>
    <row r="114" spans="3:8" ht="15.75">
      <c r="C114" s="560"/>
      <c r="D114" s="560"/>
      <c r="E114" s="560"/>
      <c r="F114" s="560"/>
      <c r="G114" s="560"/>
      <c r="H114" s="812"/>
    </row>
    <row r="115" spans="3:8" ht="15.75">
      <c r="C115" s="560"/>
      <c r="D115" s="560"/>
      <c r="E115" s="560"/>
      <c r="F115" s="560"/>
      <c r="G115" s="560"/>
      <c r="H115" s="812"/>
    </row>
    <row r="116" spans="3:8" ht="15.75">
      <c r="C116" s="560"/>
      <c r="D116" s="560"/>
      <c r="E116" s="560"/>
      <c r="F116" s="560"/>
      <c r="G116" s="560"/>
      <c r="H116" s="812"/>
    </row>
    <row r="117" spans="3:8" ht="15.75">
      <c r="C117" s="560"/>
      <c r="D117" s="560"/>
      <c r="E117" s="560"/>
      <c r="F117" s="560"/>
      <c r="G117" s="560"/>
      <c r="H117" s="812"/>
    </row>
    <row r="118" spans="3:8" ht="15.75">
      <c r="C118" s="560"/>
      <c r="D118" s="560"/>
      <c r="E118" s="560"/>
      <c r="F118" s="560"/>
      <c r="G118" s="560"/>
      <c r="H118" s="812"/>
    </row>
  </sheetData>
  <sheetProtection selectLockedCells="1"/>
  <customSheetViews>
    <customSheetView guid="{C656755E-087F-4322-9153-0D74508702C2}" scale="85" showGridLines="0" hiddenRows="1" hiddenColumns="1" showRuler="0" topLeftCell="C1">
      <pane ySplit="9" topLeftCell="A10" activePane="bottomLeft" state="frozen"/>
      <selection pane="bottomLeft" activeCell="H17" sqref="H17"/>
      <pageMargins left="0.7" right="0.7" top="0.75" bottom="0.75" header="0.3" footer="0.3"/>
      <headerFooter alignWithMargins="0"/>
    </customSheetView>
    <customSheetView guid="{B2DADC57-CD23-4A22-854B-9949F43EE2AF}" showGridLines="0">
      <selection activeCell="A9" sqref="A9:IV9"/>
      <pageMargins left="0.7" right="0.7" top="0.75" bottom="0.75" header="0.3" footer="0.3"/>
    </customSheetView>
    <customSheetView guid="{290FAA79-53B0-4271-A47B-4355DB22127F}" showGridLines="0" hiddenColumns="1" topLeftCell="B5">
      <selection activeCell="F27" sqref="F27:I27"/>
      <pageMargins left="0.7" right="0.7" top="0.75" bottom="0.75" header="0.3" footer="0.3"/>
    </customSheetView>
    <customSheetView guid="{0D0E74A5-5ACB-4F4A-B69C-A4134FF0F81A}" showGridLines="0" showRuler="0">
      <selection sqref="A1:A65536"/>
      <pageMargins left="0.7" right="0.7" top="0.75" bottom="0.75" header="0.3" footer="0.3"/>
      <headerFooter alignWithMargins="0"/>
    </customSheetView>
    <customSheetView guid="{6539077E-CD1A-4B18-9135-B39C256405B4}" showGridLines="0" showRuler="0">
      <selection activeCell="A9" sqref="A9:IV9"/>
      <pageMargins left="0.7" right="0.7" top="0.75" bottom="0.75" header="0.3" footer="0.3"/>
      <headerFooter alignWithMargins="0"/>
    </customSheetView>
    <customSheetView guid="{D2ECFDE0-F0A4-46CF-A9B7-1E0B9B5132A4}" scale="85" showGridLines="0" hiddenRows="1" hiddenColumns="1" showRuler="0" topLeftCell="C1">
      <pane ySplit="9" topLeftCell="A10" activePane="bottomLeft" state="frozen"/>
      <selection pane="bottomLeft" activeCell="H16" sqref="H16"/>
      <pageMargins left="0.7" right="0.7" top="0.75" bottom="0.75" header="0.3" footer="0.3"/>
      <headerFooter alignWithMargins="0"/>
    </customSheetView>
    <customSheetView guid="{A5742EAC-0783-4409-AFA4-17D078B1E637}" scale="85" showGridLines="0" hiddenRows="1" hiddenColumns="1" topLeftCell="C1">
      <pane ySplit="9" topLeftCell="A10" activePane="bottomLeft" state="frozen"/>
      <selection pane="bottomLeft" activeCell="H17" sqref="H17"/>
      <pageMargins left="0.7" right="0.7" top="0.75" bottom="0.75" header="0.3" footer="0.3"/>
    </customSheetView>
  </customSheetViews>
  <mergeCells count="7">
    <mergeCell ref="D44:G44"/>
    <mergeCell ref="C2:H2"/>
    <mergeCell ref="D9:G9"/>
    <mergeCell ref="D1:H1"/>
    <mergeCell ref="D3:H3"/>
    <mergeCell ref="C6:F6"/>
    <mergeCell ref="C5:F5"/>
  </mergeCells>
  <phoneticPr fontId="0" type="noConversion"/>
  <dataValidations count="1">
    <dataValidation type="decimal" allowBlank="1" showInputMessage="1" showErrorMessage="1" errorTitle="Error !!" error="The reported value is either a text or Negative or Greater than 13 digits (9999999999999.99)._x000a_ _x000a_Please report correct value._x000a_" sqref="H40:H41 H16:H19 H24:H27 H32:H38">
      <formula1>0</formula1>
      <formula2>9999999999999.99</formula2>
    </dataValidation>
  </dataValidation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M38"/>
  <sheetViews>
    <sheetView showGridLines="0" topLeftCell="C1" zoomScale="85" zoomScaleNormal="100" workbookViewId="0">
      <selection activeCell="C4" sqref="C4:D4"/>
    </sheetView>
  </sheetViews>
  <sheetFormatPr defaultRowHeight="15"/>
  <cols>
    <col min="1" max="1" width="17" hidden="1" customWidth="1"/>
    <col min="2" max="2" width="32" hidden="1" customWidth="1"/>
    <col min="4" max="4" width="30.5703125" customWidth="1"/>
    <col min="5" max="5" width="18.7109375" customWidth="1"/>
    <col min="6" max="6" width="19.85546875" customWidth="1"/>
    <col min="7" max="7" width="20.140625" customWidth="1"/>
    <col min="8" max="11" width="18.7109375" customWidth="1"/>
    <col min="12" max="12" width="16.140625" customWidth="1"/>
    <col min="13" max="13" width="17.7109375" customWidth="1"/>
  </cols>
  <sheetData>
    <row r="1" spans="1:11" ht="36" customHeight="1">
      <c r="A1" s="13"/>
      <c r="B1" s="14"/>
      <c r="C1" s="1444" t="s">
        <v>960</v>
      </c>
      <c r="D1" s="1444"/>
      <c r="E1" s="1444"/>
      <c r="F1" s="1444"/>
      <c r="G1" s="1444"/>
      <c r="H1" s="1444"/>
      <c r="I1" s="1444"/>
      <c r="J1" s="1444"/>
      <c r="K1" s="1444"/>
    </row>
    <row r="2" spans="1:11" ht="26.25" customHeight="1">
      <c r="A2" s="13"/>
      <c r="B2" s="14"/>
    </row>
    <row r="3" spans="1:11" ht="17.25" customHeight="1">
      <c r="A3" s="13"/>
      <c r="B3" s="14"/>
      <c r="C3" s="1432" t="s">
        <v>840</v>
      </c>
      <c r="D3" s="1434"/>
      <c r="E3" s="1534" t="s">
        <v>2042</v>
      </c>
      <c r="F3" s="1434"/>
    </row>
    <row r="4" spans="1:11" ht="25.5" customHeight="1">
      <c r="A4" s="13"/>
      <c r="B4" s="14"/>
      <c r="C4" s="1435"/>
      <c r="D4" s="1437"/>
      <c r="E4" s="1515"/>
      <c r="F4" s="1540"/>
    </row>
    <row r="5" spans="1:11" ht="19.5" customHeight="1">
      <c r="A5" s="13"/>
      <c r="B5" s="14"/>
      <c r="C5" s="180"/>
      <c r="D5" s="200" t="s">
        <v>1167</v>
      </c>
      <c r="E5" s="202">
        <f>E4</f>
        <v>0</v>
      </c>
      <c r="F5" s="203">
        <v>44287</v>
      </c>
      <c r="G5" s="203">
        <f>DATE(YEAR(G6)-1,MONTH(G6),DAY(G6)+1)</f>
        <v>43922</v>
      </c>
      <c r="H5" s="203">
        <f>DATE(YEAR(H6)-1,MONTH(H6),DAY(H6)+1)</f>
        <v>43556</v>
      </c>
      <c r="I5" s="203">
        <f>F5</f>
        <v>44287</v>
      </c>
      <c r="J5" s="203">
        <f>DATE(YEAR(J6)-1,MONTH(J6),DAY(J6)+1)</f>
        <v>43922</v>
      </c>
      <c r="K5" s="203">
        <f>DATE(YEAR(K6)-1,MONTH(K6),DAY(K6)+1)</f>
        <v>43556</v>
      </c>
    </row>
    <row r="6" spans="1:11">
      <c r="A6" s="13"/>
      <c r="B6" s="14"/>
      <c r="C6" s="180"/>
      <c r="D6" s="200" t="s">
        <v>1168</v>
      </c>
      <c r="E6" s="202">
        <f>E4</f>
        <v>0</v>
      </c>
      <c r="F6" s="203">
        <v>44651</v>
      </c>
      <c r="G6" s="203">
        <f>DATE(YEAR(F6)-1,MONTH(F6),DAY(F6))</f>
        <v>44286</v>
      </c>
      <c r="H6" s="203">
        <f>DATE(YEAR(G6)-1,MONTH(G6),DAY(G6))</f>
        <v>43921</v>
      </c>
      <c r="I6" s="203">
        <f>F6</f>
        <v>44651</v>
      </c>
      <c r="J6" s="203">
        <f>DATE(YEAR(I6)-1,MONTH(I6),DAY(I6))</f>
        <v>44286</v>
      </c>
      <c r="K6" s="203">
        <f>DATE(YEAR(J6)-1,MONTH(J6),DAY(J6))</f>
        <v>43921</v>
      </c>
    </row>
    <row r="7" spans="1:11">
      <c r="A7" s="13"/>
      <c r="B7" s="14"/>
      <c r="C7" s="180"/>
      <c r="D7" s="192"/>
      <c r="E7" s="1182" t="s">
        <v>507</v>
      </c>
      <c r="F7" s="25"/>
      <c r="G7" s="1538" t="s">
        <v>1755</v>
      </c>
      <c r="H7" s="1539"/>
      <c r="J7" s="5"/>
      <c r="K7" s="5"/>
    </row>
    <row r="8" spans="1:11" hidden="1">
      <c r="A8" s="13"/>
      <c r="B8" s="13"/>
      <c r="C8" s="13"/>
      <c r="D8" s="13"/>
      <c r="E8" s="13" t="s">
        <v>1785</v>
      </c>
      <c r="F8" s="13" t="s">
        <v>2323</v>
      </c>
      <c r="G8" s="13" t="s">
        <v>2323</v>
      </c>
      <c r="H8" s="13" t="s">
        <v>2323</v>
      </c>
      <c r="I8" s="13" t="s">
        <v>1786</v>
      </c>
      <c r="J8" s="13" t="s">
        <v>1786</v>
      </c>
      <c r="K8" s="13" t="s">
        <v>1786</v>
      </c>
    </row>
    <row r="9" spans="1:11" ht="20.25" customHeight="1">
      <c r="A9" s="13"/>
      <c r="B9" s="14"/>
      <c r="D9" s="3"/>
      <c r="E9" s="194"/>
      <c r="F9" s="195"/>
      <c r="G9" s="195"/>
      <c r="H9" s="195"/>
      <c r="I9" s="195"/>
      <c r="J9" s="1541" t="s">
        <v>961</v>
      </c>
      <c r="K9" s="1542"/>
    </row>
    <row r="10" spans="1:11" ht="16.5" thickBot="1">
      <c r="A10" s="13"/>
      <c r="B10" s="14"/>
      <c r="C10" s="123" t="s">
        <v>964</v>
      </c>
      <c r="D10" s="123" t="s">
        <v>2147</v>
      </c>
      <c r="E10" s="193" t="s">
        <v>965</v>
      </c>
      <c r="F10" s="1543" t="s">
        <v>962</v>
      </c>
      <c r="G10" s="1543"/>
      <c r="H10" s="1543"/>
      <c r="I10" s="1543" t="s">
        <v>963</v>
      </c>
      <c r="J10" s="1543"/>
      <c r="K10" s="1543"/>
    </row>
    <row r="11" spans="1:11" ht="15.75" thickBot="1">
      <c r="A11" s="13"/>
      <c r="B11" s="14"/>
      <c r="C11" s="185"/>
      <c r="D11" s="1170"/>
      <c r="E11" s="187"/>
      <c r="F11" s="188" t="s">
        <v>966</v>
      </c>
      <c r="G11" s="188" t="s">
        <v>967</v>
      </c>
      <c r="H11" s="189" t="s">
        <v>968</v>
      </c>
      <c r="I11" s="186" t="s">
        <v>966</v>
      </c>
      <c r="J11" s="188" t="s">
        <v>967</v>
      </c>
      <c r="K11" s="186" t="s">
        <v>968</v>
      </c>
    </row>
    <row r="12" spans="1:11">
      <c r="A12" s="13"/>
      <c r="B12" s="14"/>
      <c r="C12" s="185"/>
      <c r="D12" s="185"/>
      <c r="E12" s="1174" t="s">
        <v>506</v>
      </c>
      <c r="F12" s="1176">
        <f t="shared" ref="F12:K13" si="0">F36</f>
        <v>43922</v>
      </c>
      <c r="G12" s="1177">
        <f t="shared" si="0"/>
        <v>43556</v>
      </c>
      <c r="H12" s="1177">
        <f t="shared" si="0"/>
        <v>43191</v>
      </c>
      <c r="I12" s="1177">
        <f t="shared" si="0"/>
        <v>43922</v>
      </c>
      <c r="J12" s="1177">
        <f t="shared" si="0"/>
        <v>43556</v>
      </c>
      <c r="K12" s="1178">
        <f t="shared" si="0"/>
        <v>43191</v>
      </c>
    </row>
    <row r="13" spans="1:11" ht="15.75" thickBot="1">
      <c r="A13" s="13"/>
      <c r="B13" s="14"/>
      <c r="C13" s="1173"/>
      <c r="D13" s="1173"/>
      <c r="E13" s="1175"/>
      <c r="F13" s="1179" t="str">
        <f t="shared" si="0"/>
        <v>31-Mar-2021</v>
      </c>
      <c r="G13" s="1180">
        <f t="shared" si="0"/>
        <v>43921</v>
      </c>
      <c r="H13" s="1180">
        <f t="shared" si="0"/>
        <v>43555</v>
      </c>
      <c r="I13" s="1180" t="str">
        <f t="shared" si="0"/>
        <v>31-Mar-2021</v>
      </c>
      <c r="J13" s="1180">
        <f t="shared" si="0"/>
        <v>43921</v>
      </c>
      <c r="K13" s="1181">
        <f t="shared" si="0"/>
        <v>43555</v>
      </c>
    </row>
    <row r="14" spans="1:11" ht="15.75" thickBot="1">
      <c r="A14" s="13"/>
      <c r="B14" s="14"/>
      <c r="C14" s="1172"/>
      <c r="D14" s="1171"/>
      <c r="E14" s="1169"/>
      <c r="F14" s="169" t="s">
        <v>934</v>
      </c>
      <c r="G14" s="169" t="s">
        <v>935</v>
      </c>
      <c r="H14" s="169" t="s">
        <v>936</v>
      </c>
      <c r="I14" s="169" t="s">
        <v>937</v>
      </c>
      <c r="J14" s="169" t="s">
        <v>938</v>
      </c>
      <c r="K14" s="169" t="s">
        <v>939</v>
      </c>
    </row>
    <row r="15" spans="1:11" ht="16.5">
      <c r="A15" s="13"/>
      <c r="B15" s="14"/>
      <c r="C15" s="163">
        <v>1</v>
      </c>
      <c r="D15" s="205" t="s">
        <v>969</v>
      </c>
      <c r="E15" s="210"/>
      <c r="F15" s="211"/>
      <c r="G15" s="211"/>
      <c r="H15" s="211"/>
      <c r="I15" s="211"/>
      <c r="J15" s="211"/>
      <c r="K15" s="212"/>
    </row>
    <row r="16" spans="1:11" ht="15.75">
      <c r="A16" s="13"/>
      <c r="B16" s="14" t="s">
        <v>996</v>
      </c>
      <c r="C16" s="164">
        <v>1.1000000000000001</v>
      </c>
      <c r="D16" s="206" t="s">
        <v>976</v>
      </c>
      <c r="E16" s="213">
        <v>0.15</v>
      </c>
      <c r="F16" s="196"/>
      <c r="G16" s="196"/>
      <c r="H16" s="201"/>
      <c r="I16" s="190">
        <f>F16*E16</f>
        <v>0</v>
      </c>
      <c r="J16" s="190">
        <f>G16*E16</f>
        <v>0</v>
      </c>
      <c r="K16" s="214">
        <f>H16*E16</f>
        <v>0</v>
      </c>
    </row>
    <row r="17" spans="1:13" ht="30.75">
      <c r="A17" s="13" t="s">
        <v>1786</v>
      </c>
      <c r="B17" s="14" t="s">
        <v>996</v>
      </c>
      <c r="C17" s="166">
        <v>1.2</v>
      </c>
      <c r="D17" s="207" t="s">
        <v>977</v>
      </c>
      <c r="E17" s="215"/>
      <c r="F17" s="177"/>
      <c r="G17" s="177"/>
      <c r="H17" s="176"/>
      <c r="I17" s="1528">
        <f>MAX(SUM(I16:K16),0)/IF((SUM(IF(I16&gt;0,1,0),IF(J16&gt;0,1,0),IF(K16&gt;0,1,0)))=0,1,SUM(IF(I16&gt;0,1,0),IF(J16&gt;0,1,0),IF(K16&gt;0,1,0)))</f>
        <v>0</v>
      </c>
      <c r="J17" s="1529"/>
      <c r="K17" s="1530"/>
      <c r="M17" s="160"/>
    </row>
    <row r="18" spans="1:13" ht="60.75">
      <c r="A18" s="13" t="s">
        <v>1787</v>
      </c>
      <c r="B18" s="14" t="s">
        <v>996</v>
      </c>
      <c r="C18" s="173">
        <v>1.3</v>
      </c>
      <c r="D18" s="1226" t="s">
        <v>384</v>
      </c>
      <c r="E18" s="216"/>
      <c r="F18" s="175"/>
      <c r="G18" s="175"/>
      <c r="H18" s="174"/>
      <c r="I18" s="1531">
        <f>(I17*12.5)</f>
        <v>0</v>
      </c>
      <c r="J18" s="1532"/>
      <c r="K18" s="1533"/>
      <c r="L18" s="51"/>
    </row>
    <row r="19" spans="1:13">
      <c r="A19" s="13"/>
      <c r="B19" s="14"/>
      <c r="C19" s="178"/>
      <c r="D19" s="208"/>
      <c r="E19" s="217"/>
      <c r="F19" s="183"/>
      <c r="G19" s="183"/>
      <c r="H19" s="183"/>
      <c r="I19" s="183"/>
      <c r="J19" s="183"/>
      <c r="K19" s="184"/>
    </row>
    <row r="20" spans="1:13" ht="16.5">
      <c r="A20" s="13"/>
      <c r="B20" s="14"/>
      <c r="C20" s="179">
        <v>2</v>
      </c>
      <c r="D20" s="209" t="s">
        <v>978</v>
      </c>
      <c r="E20" s="1525"/>
      <c r="F20" s="1526"/>
      <c r="G20" s="1526"/>
      <c r="H20" s="1526"/>
      <c r="I20" s="1526"/>
      <c r="J20" s="1526"/>
      <c r="K20" s="1527"/>
    </row>
    <row r="21" spans="1:13" ht="15.75">
      <c r="A21" s="13"/>
      <c r="B21" s="14" t="s">
        <v>1154</v>
      </c>
      <c r="C21" s="164" t="s">
        <v>979</v>
      </c>
      <c r="D21" s="165" t="s">
        <v>980</v>
      </c>
      <c r="E21" s="171">
        <v>0.18</v>
      </c>
      <c r="F21" s="197"/>
      <c r="G21" s="197"/>
      <c r="H21" s="197"/>
      <c r="I21" s="191">
        <f t="shared" ref="I21:I28" si="1">(F21*E21)</f>
        <v>0</v>
      </c>
      <c r="J21" s="191">
        <f>(G21*E21)</f>
        <v>0</v>
      </c>
      <c r="K21" s="218">
        <f>(H21*E21)</f>
        <v>0</v>
      </c>
    </row>
    <row r="22" spans="1:13" ht="15.75">
      <c r="A22" s="13"/>
      <c r="B22" s="14" t="s">
        <v>1155</v>
      </c>
      <c r="C22" s="164" t="s">
        <v>981</v>
      </c>
      <c r="D22" s="165" t="s">
        <v>982</v>
      </c>
      <c r="E22" s="170">
        <v>0.18</v>
      </c>
      <c r="F22" s="197"/>
      <c r="G22" s="197"/>
      <c r="H22" s="197"/>
      <c r="I22" s="191">
        <f t="shared" si="1"/>
        <v>0</v>
      </c>
      <c r="J22" s="191">
        <f t="shared" ref="J22:J28" si="2">(G22*E22)</f>
        <v>0</v>
      </c>
      <c r="K22" s="218">
        <f t="shared" ref="K22:K28" si="3">(H22*E22)</f>
        <v>0</v>
      </c>
    </row>
    <row r="23" spans="1:13" ht="15.75">
      <c r="A23" s="13"/>
      <c r="B23" s="14" t="s">
        <v>1156</v>
      </c>
      <c r="C23" s="164" t="s">
        <v>983</v>
      </c>
      <c r="D23" s="165" t="s">
        <v>984</v>
      </c>
      <c r="E23" s="170">
        <v>0.18</v>
      </c>
      <c r="F23" s="197"/>
      <c r="G23" s="197"/>
      <c r="H23" s="197"/>
      <c r="I23" s="191">
        <f t="shared" si="1"/>
        <v>0</v>
      </c>
      <c r="J23" s="191">
        <f t="shared" si="2"/>
        <v>0</v>
      </c>
      <c r="K23" s="218">
        <f t="shared" si="3"/>
        <v>0</v>
      </c>
    </row>
    <row r="24" spans="1:13" ht="15.75">
      <c r="A24" s="13"/>
      <c r="B24" s="14" t="s">
        <v>946</v>
      </c>
      <c r="C24" s="164" t="s">
        <v>985</v>
      </c>
      <c r="D24" s="165" t="s">
        <v>986</v>
      </c>
      <c r="E24" s="170">
        <v>0.15</v>
      </c>
      <c r="F24" s="197"/>
      <c r="G24" s="197"/>
      <c r="H24" s="197"/>
      <c r="I24" s="191">
        <f t="shared" si="1"/>
        <v>0</v>
      </c>
      <c r="J24" s="191">
        <f t="shared" si="2"/>
        <v>0</v>
      </c>
      <c r="K24" s="218">
        <f t="shared" si="3"/>
        <v>0</v>
      </c>
    </row>
    <row r="25" spans="1:13" ht="15.75">
      <c r="A25" s="13"/>
      <c r="B25" s="14" t="s">
        <v>947</v>
      </c>
      <c r="C25" s="164" t="s">
        <v>987</v>
      </c>
      <c r="D25" s="165" t="s">
        <v>988</v>
      </c>
      <c r="E25" s="170">
        <v>0.12</v>
      </c>
      <c r="F25" s="197"/>
      <c r="G25" s="197"/>
      <c r="H25" s="197"/>
      <c r="I25" s="191">
        <f t="shared" si="1"/>
        <v>0</v>
      </c>
      <c r="J25" s="191">
        <f t="shared" si="2"/>
        <v>0</v>
      </c>
      <c r="K25" s="218">
        <f t="shared" si="3"/>
        <v>0</v>
      </c>
    </row>
    <row r="26" spans="1:13" ht="15.75">
      <c r="A26" s="13"/>
      <c r="B26" s="14" t="s">
        <v>1754</v>
      </c>
      <c r="C26" s="164" t="s">
        <v>989</v>
      </c>
      <c r="D26" s="165" t="s">
        <v>2303</v>
      </c>
      <c r="E26" s="170">
        <v>0.12</v>
      </c>
      <c r="F26" s="197"/>
      <c r="G26" s="197"/>
      <c r="H26" s="197"/>
      <c r="I26" s="191">
        <f t="shared" si="1"/>
        <v>0</v>
      </c>
      <c r="J26" s="191">
        <f t="shared" si="2"/>
        <v>0</v>
      </c>
      <c r="K26" s="218">
        <f t="shared" si="3"/>
        <v>0</v>
      </c>
    </row>
    <row r="27" spans="1:13" ht="15.75">
      <c r="A27" s="13"/>
      <c r="B27" s="14" t="s">
        <v>948</v>
      </c>
      <c r="C27" s="164" t="s">
        <v>990</v>
      </c>
      <c r="D27" s="165" t="s">
        <v>991</v>
      </c>
      <c r="E27" s="170">
        <v>0.12</v>
      </c>
      <c r="F27" s="197"/>
      <c r="G27" s="197"/>
      <c r="H27" s="197"/>
      <c r="I27" s="191">
        <f t="shared" si="1"/>
        <v>0</v>
      </c>
      <c r="J27" s="191">
        <f t="shared" si="2"/>
        <v>0</v>
      </c>
      <c r="K27" s="218">
        <f t="shared" si="3"/>
        <v>0</v>
      </c>
    </row>
    <row r="28" spans="1:13" ht="15.75">
      <c r="A28" s="13"/>
      <c r="B28" s="14" t="s">
        <v>536</v>
      </c>
      <c r="C28" s="164" t="s">
        <v>992</v>
      </c>
      <c r="D28" s="165" t="s">
        <v>993</v>
      </c>
      <c r="E28" s="172">
        <v>0.15</v>
      </c>
      <c r="F28" s="197"/>
      <c r="G28" s="197"/>
      <c r="H28" s="197"/>
      <c r="I28" s="191">
        <f t="shared" si="1"/>
        <v>0</v>
      </c>
      <c r="J28" s="191">
        <f t="shared" si="2"/>
        <v>0</v>
      </c>
      <c r="K28" s="218">
        <f t="shared" si="3"/>
        <v>0</v>
      </c>
    </row>
    <row r="29" spans="1:13" ht="15.75">
      <c r="A29" s="13"/>
      <c r="B29" s="14"/>
      <c r="C29" s="166">
        <v>2.2000000000000002</v>
      </c>
      <c r="D29" s="167" t="s">
        <v>1999</v>
      </c>
      <c r="E29" s="219"/>
      <c r="F29" s="69">
        <f t="shared" ref="F29:K29" si="4">SUM(F21:F28)</f>
        <v>0</v>
      </c>
      <c r="G29" s="69">
        <f t="shared" si="4"/>
        <v>0</v>
      </c>
      <c r="H29" s="69">
        <f t="shared" si="4"/>
        <v>0</v>
      </c>
      <c r="I29" s="191">
        <f t="shared" si="4"/>
        <v>0</v>
      </c>
      <c r="J29" s="191">
        <f t="shared" si="4"/>
        <v>0</v>
      </c>
      <c r="K29" s="218">
        <f t="shared" si="4"/>
        <v>0</v>
      </c>
    </row>
    <row r="30" spans="1:13" ht="30" customHeight="1">
      <c r="A30" s="13" t="s">
        <v>1786</v>
      </c>
      <c r="B30" s="14" t="s">
        <v>537</v>
      </c>
      <c r="C30" s="166">
        <v>2.2999999999999998</v>
      </c>
      <c r="D30" s="207" t="s">
        <v>994</v>
      </c>
      <c r="E30" s="219"/>
      <c r="F30" s="174"/>
      <c r="G30" s="174"/>
      <c r="H30" s="174"/>
      <c r="I30" s="1528">
        <f>MAX(SUM(I29:K29),0)/IF((SUM(IF(I29&gt;0,1,0),IF(J29&gt;0,1,0),IF(K29&gt;0,1,0)))=0,1,SUM(IF(I29&gt;0,1,0),IF(J29&gt;0,1,0),IF(K29&gt;0,1,0)))</f>
        <v>0</v>
      </c>
      <c r="J30" s="1529"/>
      <c r="K30" s="1530"/>
    </row>
    <row r="31" spans="1:13" ht="45.75" customHeight="1" thickBot="1">
      <c r="A31" s="13" t="s">
        <v>1787</v>
      </c>
      <c r="B31" s="14" t="s">
        <v>537</v>
      </c>
      <c r="C31" s="168">
        <v>2.4</v>
      </c>
      <c r="D31" s="1225" t="s">
        <v>384</v>
      </c>
      <c r="E31" s="220"/>
      <c r="F31" s="221"/>
      <c r="G31" s="221"/>
      <c r="H31" s="221"/>
      <c r="I31" s="1535">
        <f>I30*12.5</f>
        <v>0</v>
      </c>
      <c r="J31" s="1536"/>
      <c r="K31" s="1537"/>
    </row>
    <row r="32" spans="1:13" ht="35.25" customHeight="1">
      <c r="A32" t="s">
        <v>1932</v>
      </c>
      <c r="B32" t="s">
        <v>1932</v>
      </c>
      <c r="C32" s="1524" t="s">
        <v>995</v>
      </c>
      <c r="D32" s="1524"/>
      <c r="E32" s="1524"/>
      <c r="F32" s="1524"/>
      <c r="G32" s="1524"/>
      <c r="H32" s="1524"/>
      <c r="I32" s="1524"/>
      <c r="J32" s="1524"/>
      <c r="K32" s="1524"/>
    </row>
    <row r="33" spans="4:11">
      <c r="D33" s="3"/>
    </row>
    <row r="36" spans="4:11" hidden="1">
      <c r="E36" s="1154" t="str">
        <f>MainSheet!AJ5</f>
        <v>31-Mar-2022</v>
      </c>
      <c r="F36" s="386">
        <f t="shared" ref="F36:K36" si="5">DATE(YEAR(F37)-1,MONTH(F37),DAY(F37)+1)</f>
        <v>43922</v>
      </c>
      <c r="G36" s="386">
        <f t="shared" si="5"/>
        <v>43556</v>
      </c>
      <c r="H36" s="386">
        <f t="shared" si="5"/>
        <v>43191</v>
      </c>
      <c r="I36" s="386">
        <f t="shared" si="5"/>
        <v>43922</v>
      </c>
      <c r="J36" s="386">
        <f t="shared" si="5"/>
        <v>43556</v>
      </c>
      <c r="K36" s="386">
        <f t="shared" si="5"/>
        <v>43191</v>
      </c>
    </row>
    <row r="37" spans="4:11" hidden="1">
      <c r="E37" s="386" t="str">
        <f>MainSheet!AJ5</f>
        <v>31-Mar-2022</v>
      </c>
      <c r="F37" s="1" t="str">
        <f>IF(MONTH(MainSheet!AJ5) &lt;&gt; 3, "31-Mar-"&amp;YEAR(MainSheet!AJ5),"31-Mar-"&amp;(YEAR(MainSheet!AJ5)-1))</f>
        <v>31-Mar-2021</v>
      </c>
      <c r="G37" s="386">
        <f>DATE(YEAR(F37)-1,MONTH(F37),DAY(F37))</f>
        <v>43921</v>
      </c>
      <c r="H37" s="386">
        <f>DATE(YEAR(G37)-1,MONTH(G37),DAY(G37))</f>
        <v>43555</v>
      </c>
      <c r="I37" s="386" t="str">
        <f>F37</f>
        <v>31-Mar-2021</v>
      </c>
      <c r="J37" s="386">
        <f>G37</f>
        <v>43921</v>
      </c>
      <c r="K37" s="386">
        <f>H37</f>
        <v>43555</v>
      </c>
    </row>
    <row r="38" spans="4:11">
      <c r="G38" s="17"/>
    </row>
  </sheetData>
  <sheetProtection selectLockedCells="1"/>
  <mergeCells count="16">
    <mergeCell ref="C32:K32"/>
    <mergeCell ref="C1:H1"/>
    <mergeCell ref="I1:K1"/>
    <mergeCell ref="C3:D3"/>
    <mergeCell ref="C4:D4"/>
    <mergeCell ref="E20:K20"/>
    <mergeCell ref="I30:K30"/>
    <mergeCell ref="I18:K18"/>
    <mergeCell ref="E3:F3"/>
    <mergeCell ref="I17:K17"/>
    <mergeCell ref="I31:K31"/>
    <mergeCell ref="G7:H7"/>
    <mergeCell ref="E4:F4"/>
    <mergeCell ref="J9:K9"/>
    <mergeCell ref="F10:H10"/>
    <mergeCell ref="I10:K10"/>
  </mergeCells>
  <phoneticPr fontId="58" type="noConversion"/>
  <dataValidations count="3">
    <dataValidation type="decimal" allowBlank="1" showInputMessage="1" showErrorMessage="1" errorTitle="Error !" error="The reported value is either a text or Negative or Greater than 13 digits (9999999999999.99)._x000a_ _x000a_Please report correct value._x000a_" sqref="H22:H28 F21:G28 F16:G16">
      <formula1>0</formula1>
      <formula2>9999999999999.99</formula2>
    </dataValidation>
    <dataValidation allowBlank="1" showInputMessage="1" showErrorMessage="1" errorTitle="Error !" error="The reported value is either a text or Negative or Greater than 13 digits (9999999999999.99)._x000a_ _x000a_Please report correct value._x000a_" sqref="H21"/>
    <dataValidation type="decimal" allowBlank="1" showInputMessage="1" showErrorMessage="1" errorTitle="Error !" error="The reported value is either a text or Negative or Greater than 13 digits (9999999999999.99)._x000a_ _x000a_Please report correct value._x000a_" sqref="H16">
      <formula1>-9999999999999.99</formula1>
      <formula2>9999999999999.99</formula2>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35841" r:id="rId4" name="OptionButton1">
          <controlPr locked="0" autoLine="0" r:id="rId5">
            <anchor moveWithCells="1">
              <from>
                <xdr:col>4</xdr:col>
                <xdr:colOff>1095375</xdr:colOff>
                <xdr:row>8</xdr:row>
                <xdr:rowOff>57150</xdr:rowOff>
              </from>
              <to>
                <xdr:col>5</xdr:col>
                <xdr:colOff>1057275</xdr:colOff>
                <xdr:row>9</xdr:row>
                <xdr:rowOff>0</xdr:rowOff>
              </to>
            </anchor>
          </controlPr>
        </control>
      </mc:Choice>
      <mc:Fallback>
        <control shapeId="35841" r:id="rId4" name="OptionButton1"/>
      </mc:Fallback>
    </mc:AlternateContent>
    <mc:AlternateContent xmlns:mc="http://schemas.openxmlformats.org/markup-compatibility/2006">
      <mc:Choice Requires="x14">
        <control shapeId="35842" r:id="rId6" name="OptionButton2">
          <controlPr locked="0" defaultSize="0" autoLine="0" autoPict="0" r:id="rId7">
            <anchor moveWithCells="1">
              <from>
                <xdr:col>5</xdr:col>
                <xdr:colOff>1133475</xdr:colOff>
                <xdr:row>8</xdr:row>
                <xdr:rowOff>57150</xdr:rowOff>
              </from>
              <to>
                <xdr:col>6</xdr:col>
                <xdr:colOff>1495425</xdr:colOff>
                <xdr:row>8</xdr:row>
                <xdr:rowOff>352425</xdr:rowOff>
              </to>
            </anchor>
          </controlPr>
        </control>
      </mc:Choice>
      <mc:Fallback>
        <control shapeId="35842" r:id="rId6" name="OptionButton2"/>
      </mc:Fallback>
    </mc:AlternateContent>
  </control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4:AB161"/>
  <sheetViews>
    <sheetView workbookViewId="0"/>
  </sheetViews>
  <sheetFormatPr defaultRowHeight="15"/>
  <cols>
    <col min="1" max="1" width="27.7109375" customWidth="1"/>
    <col min="4" max="4" width="41.28515625" bestFit="1" customWidth="1"/>
    <col min="5" max="5" width="8.85546875" customWidth="1"/>
    <col min="7" max="7" width="24" customWidth="1"/>
    <col min="9" max="9" width="24.7109375" customWidth="1"/>
    <col min="24" max="24" width="17.7109375" customWidth="1"/>
    <col min="26" max="26" width="13.7109375" customWidth="1"/>
    <col min="27" max="27" width="6.7109375" customWidth="1"/>
    <col min="28" max="28" width="13.28515625" customWidth="1"/>
  </cols>
  <sheetData>
    <row r="4" spans="1:17" ht="15.75">
      <c r="J4" s="19"/>
      <c r="M4" s="20"/>
    </row>
    <row r="5" spans="1:17" ht="15.75">
      <c r="A5" s="23" t="s">
        <v>1839</v>
      </c>
      <c r="B5" s="18"/>
      <c r="J5" s="19"/>
      <c r="M5" s="20"/>
      <c r="Q5" s="19" t="s">
        <v>1378</v>
      </c>
    </row>
    <row r="6" spans="1:17" ht="15.75">
      <c r="A6" s="21" t="s">
        <v>1923</v>
      </c>
      <c r="D6" s="57" t="s">
        <v>1924</v>
      </c>
      <c r="E6" s="58"/>
      <c r="M6" s="20"/>
      <c r="Q6" s="19" t="s">
        <v>1379</v>
      </c>
    </row>
    <row r="7" spans="1:17" ht="15.75">
      <c r="A7" s="22" t="s">
        <v>1924</v>
      </c>
      <c r="D7" s="59" t="s">
        <v>1599</v>
      </c>
      <c r="E7" s="60">
        <v>0</v>
      </c>
      <c r="M7" s="20"/>
      <c r="Q7" s="19" t="s">
        <v>1380</v>
      </c>
    </row>
    <row r="8" spans="1:17" ht="15.75">
      <c r="A8" s="21" t="s">
        <v>1925</v>
      </c>
      <c r="D8" s="59" t="s">
        <v>1600</v>
      </c>
      <c r="E8" s="60">
        <v>0.2</v>
      </c>
      <c r="M8" s="20"/>
      <c r="Q8" s="19" t="s">
        <v>1381</v>
      </c>
    </row>
    <row r="9" spans="1:17" ht="15.75">
      <c r="A9" s="22" t="s">
        <v>1926</v>
      </c>
      <c r="D9" s="59" t="s">
        <v>1601</v>
      </c>
      <c r="E9" s="60">
        <v>0.5</v>
      </c>
      <c r="M9" s="20"/>
      <c r="Q9" s="19" t="s">
        <v>1382</v>
      </c>
    </row>
    <row r="10" spans="1:17" ht="15.75">
      <c r="A10" s="21" t="s">
        <v>1838</v>
      </c>
      <c r="D10" s="59" t="s">
        <v>1602</v>
      </c>
      <c r="E10" s="60">
        <v>1</v>
      </c>
      <c r="G10" s="159" t="s">
        <v>1181</v>
      </c>
      <c r="I10" s="159" t="s">
        <v>293</v>
      </c>
      <c r="M10" s="20"/>
      <c r="Q10" s="19" t="s">
        <v>1383</v>
      </c>
    </row>
    <row r="11" spans="1:17" ht="15.75">
      <c r="A11" s="22" t="s">
        <v>1088</v>
      </c>
      <c r="D11" s="59" t="s">
        <v>1603</v>
      </c>
      <c r="E11" s="60">
        <v>1.5</v>
      </c>
      <c r="G11" s="51">
        <v>0.315</v>
      </c>
      <c r="I11" s="51">
        <v>5.0000000000000001E-3</v>
      </c>
      <c r="J11" t="s">
        <v>310</v>
      </c>
      <c r="M11" s="20"/>
      <c r="Q11" s="19" t="s">
        <v>1384</v>
      </c>
    </row>
    <row r="12" spans="1:17" ht="15.75">
      <c r="A12" s="22" t="s">
        <v>1089</v>
      </c>
      <c r="D12" s="59" t="s">
        <v>1604</v>
      </c>
      <c r="E12" s="60">
        <v>1</v>
      </c>
      <c r="G12" s="51">
        <v>0.5625</v>
      </c>
      <c r="I12" s="51">
        <v>0.01</v>
      </c>
      <c r="J12" t="s">
        <v>311</v>
      </c>
      <c r="M12" s="20"/>
      <c r="Q12" s="19" t="s">
        <v>1385</v>
      </c>
    </row>
    <row r="13" spans="1:17" ht="15.75">
      <c r="A13" s="22" t="s">
        <v>1831</v>
      </c>
      <c r="D13" s="58"/>
      <c r="E13" s="58"/>
      <c r="I13" s="51">
        <v>0.02</v>
      </c>
      <c r="J13" t="s">
        <v>312</v>
      </c>
      <c r="M13" s="20"/>
      <c r="Q13" s="19" t="s">
        <v>1386</v>
      </c>
    </row>
    <row r="14" spans="1:17" ht="15.75">
      <c r="A14" s="22" t="s">
        <v>1832</v>
      </c>
      <c r="D14" s="58"/>
      <c r="E14" s="58"/>
      <c r="I14" s="51">
        <v>0.03</v>
      </c>
      <c r="J14" t="s">
        <v>313</v>
      </c>
      <c r="M14" s="20"/>
      <c r="Q14" s="19" t="s">
        <v>1474</v>
      </c>
    </row>
    <row r="15" spans="1:17" ht="15.75">
      <c r="A15" s="21" t="s">
        <v>1833</v>
      </c>
      <c r="D15" s="57" t="s">
        <v>1832</v>
      </c>
      <c r="E15" s="58"/>
      <c r="I15" s="51">
        <v>0.1</v>
      </c>
      <c r="J15" t="s">
        <v>314</v>
      </c>
      <c r="M15" s="20"/>
      <c r="Q15" s="19" t="s">
        <v>1475</v>
      </c>
    </row>
    <row r="16" spans="1:17" ht="15.75">
      <c r="A16" s="22" t="s">
        <v>1834</v>
      </c>
      <c r="D16" s="59" t="s">
        <v>1993</v>
      </c>
      <c r="E16" s="60">
        <v>0.2</v>
      </c>
      <c r="I16" s="51">
        <v>0.15</v>
      </c>
      <c r="J16" t="s">
        <v>315</v>
      </c>
      <c r="M16" s="20"/>
      <c r="Q16" s="19" t="s">
        <v>1963</v>
      </c>
    </row>
    <row r="17" spans="1:17" ht="15.75">
      <c r="A17" s="22" t="s">
        <v>1822</v>
      </c>
      <c r="D17" s="59" t="s">
        <v>2135</v>
      </c>
      <c r="E17" s="60">
        <v>0.3</v>
      </c>
      <c r="M17" s="20"/>
      <c r="Q17" s="19" t="s">
        <v>1964</v>
      </c>
    </row>
    <row r="18" spans="1:17" ht="15.75">
      <c r="A18" s="21" t="s">
        <v>1090</v>
      </c>
      <c r="D18" s="59" t="s">
        <v>1600</v>
      </c>
      <c r="E18" s="60">
        <v>0.5</v>
      </c>
      <c r="M18" s="20"/>
      <c r="Q18" s="19" t="s">
        <v>1965</v>
      </c>
    </row>
    <row r="19" spans="1:17" ht="15.75">
      <c r="A19" s="21" t="s">
        <v>1091</v>
      </c>
      <c r="D19" s="59" t="s">
        <v>1601</v>
      </c>
      <c r="E19" s="60">
        <v>1</v>
      </c>
      <c r="M19" s="20"/>
      <c r="Q19" s="19" t="s">
        <v>1966</v>
      </c>
    </row>
    <row r="20" spans="1:17" ht="15.75">
      <c r="A20" s="21" t="s">
        <v>1835</v>
      </c>
      <c r="D20" s="59" t="s">
        <v>2136</v>
      </c>
      <c r="E20" s="60">
        <v>1.5</v>
      </c>
      <c r="M20" s="20"/>
      <c r="Q20" s="19" t="s">
        <v>1967</v>
      </c>
    </row>
    <row r="21" spans="1:17" ht="15.75">
      <c r="A21" s="21" t="s">
        <v>1355</v>
      </c>
      <c r="D21" s="59" t="s">
        <v>2138</v>
      </c>
      <c r="E21" s="60">
        <v>0.2</v>
      </c>
      <c r="M21" s="20"/>
      <c r="Q21" s="19" t="s">
        <v>1828</v>
      </c>
    </row>
    <row r="22" spans="1:17" ht="15.75">
      <c r="A22" s="21" t="s">
        <v>1949</v>
      </c>
      <c r="D22" s="59" t="s">
        <v>2139</v>
      </c>
      <c r="E22" s="60">
        <v>0.3</v>
      </c>
      <c r="Q22" s="19" t="s">
        <v>1829</v>
      </c>
    </row>
    <row r="23" spans="1:17" ht="15.75">
      <c r="A23" s="21" t="s">
        <v>1357</v>
      </c>
      <c r="D23" s="59" t="s">
        <v>2140</v>
      </c>
      <c r="E23" s="60">
        <v>0.5</v>
      </c>
      <c r="Q23" s="19" t="s">
        <v>1830</v>
      </c>
    </row>
    <row r="24" spans="1:17" ht="15.75">
      <c r="A24" s="21" t="s">
        <v>1836</v>
      </c>
      <c r="D24" s="59" t="s">
        <v>2141</v>
      </c>
      <c r="E24" s="60">
        <v>1</v>
      </c>
      <c r="Q24" s="19" t="s">
        <v>1922</v>
      </c>
    </row>
    <row r="25" spans="1:17" ht="15.75">
      <c r="A25" s="21" t="s">
        <v>830</v>
      </c>
      <c r="B25" s="19"/>
      <c r="D25" s="59" t="s">
        <v>1837</v>
      </c>
      <c r="E25" s="60">
        <v>1.5</v>
      </c>
      <c r="G25" t="s">
        <v>1840</v>
      </c>
    </row>
    <row r="26" spans="1:17" ht="15.75">
      <c r="B26" s="19"/>
      <c r="D26" s="59" t="s">
        <v>1604</v>
      </c>
      <c r="E26" s="60">
        <v>1</v>
      </c>
      <c r="G26" s="16"/>
    </row>
    <row r="27" spans="1:17" ht="15.75">
      <c r="B27" s="19"/>
      <c r="D27" s="70" t="s">
        <v>2203</v>
      </c>
      <c r="E27" s="60"/>
      <c r="G27" s="5"/>
    </row>
    <row r="28" spans="1:17" ht="15.75">
      <c r="B28" s="19"/>
      <c r="D28" s="70" t="s">
        <v>1093</v>
      </c>
      <c r="E28" s="71"/>
    </row>
    <row r="29" spans="1:17" ht="15.75">
      <c r="A29" s="75" t="s">
        <v>1095</v>
      </c>
      <c r="B29" s="19"/>
      <c r="D29" s="70" t="s">
        <v>1094</v>
      </c>
      <c r="E29" s="59"/>
    </row>
    <row r="30" spans="1:17" ht="15.75">
      <c r="A30" s="76" t="s">
        <v>1993</v>
      </c>
      <c r="B30" s="19"/>
      <c r="D30" s="78"/>
      <c r="I30" t="s">
        <v>2088</v>
      </c>
    </row>
    <row r="31" spans="1:17" ht="15.75">
      <c r="A31" s="76" t="s">
        <v>2135</v>
      </c>
      <c r="B31" s="19"/>
      <c r="D31" s="57" t="s">
        <v>1926</v>
      </c>
      <c r="E31" s="58"/>
    </row>
    <row r="32" spans="1:17" ht="15.75">
      <c r="A32" s="76" t="s">
        <v>1599</v>
      </c>
      <c r="B32" s="19"/>
      <c r="D32" s="59" t="s">
        <v>1599</v>
      </c>
      <c r="E32" s="60">
        <v>0.2</v>
      </c>
    </row>
    <row r="33" spans="1:28" ht="15.75">
      <c r="A33" s="76" t="s">
        <v>1600</v>
      </c>
      <c r="B33" s="19"/>
      <c r="D33" s="59" t="s">
        <v>1600</v>
      </c>
      <c r="E33" s="60">
        <v>0.5</v>
      </c>
    </row>
    <row r="34" spans="1:28" ht="15.75">
      <c r="A34" s="76" t="s">
        <v>2065</v>
      </c>
      <c r="B34" s="19"/>
      <c r="D34" s="59" t="s">
        <v>1816</v>
      </c>
      <c r="E34" s="60">
        <v>1</v>
      </c>
      <c r="I34" s="22" t="s">
        <v>1092</v>
      </c>
      <c r="L34" t="s">
        <v>2185</v>
      </c>
      <c r="N34" t="s">
        <v>2186</v>
      </c>
      <c r="P34" t="s">
        <v>1502</v>
      </c>
      <c r="V34" t="s">
        <v>468</v>
      </c>
      <c r="X34" s="22" t="s">
        <v>1092</v>
      </c>
      <c r="Z34" s="22" t="s">
        <v>1092</v>
      </c>
      <c r="AB34" s="22" t="s">
        <v>1092</v>
      </c>
    </row>
    <row r="35" spans="1:28" ht="15.75">
      <c r="A35" s="76" t="s">
        <v>2191</v>
      </c>
      <c r="B35" s="19"/>
      <c r="D35" s="59" t="s">
        <v>1817</v>
      </c>
      <c r="E35" s="60">
        <v>1.5</v>
      </c>
      <c r="I35" s="74">
        <v>0</v>
      </c>
      <c r="L35" s="74">
        <v>0</v>
      </c>
      <c r="N35" s="74">
        <v>0</v>
      </c>
      <c r="P35" s="74">
        <v>0</v>
      </c>
      <c r="R35" t="s">
        <v>466</v>
      </c>
      <c r="T35" t="s">
        <v>467</v>
      </c>
      <c r="V35" s="74">
        <v>0</v>
      </c>
      <c r="X35" s="74">
        <v>0</v>
      </c>
      <c r="Z35" s="74">
        <v>0</v>
      </c>
      <c r="AB35" s="74">
        <v>0</v>
      </c>
    </row>
    <row r="36" spans="1:28" ht="15.75">
      <c r="A36" s="76" t="s">
        <v>1601</v>
      </c>
      <c r="D36" s="59" t="s">
        <v>1604</v>
      </c>
      <c r="E36" s="60">
        <v>1</v>
      </c>
      <c r="I36" s="74">
        <v>0.02</v>
      </c>
      <c r="L36" s="74">
        <v>0.02</v>
      </c>
      <c r="N36" s="74">
        <v>0.02</v>
      </c>
      <c r="P36" s="74">
        <v>0.02</v>
      </c>
      <c r="R36" s="74">
        <v>1.25</v>
      </c>
      <c r="T36" s="74">
        <v>1.25</v>
      </c>
      <c r="V36" s="74">
        <v>0.02</v>
      </c>
      <c r="X36" s="74">
        <v>0.02</v>
      </c>
      <c r="Z36" s="74">
        <v>0.02</v>
      </c>
      <c r="AB36" s="74">
        <v>0.02</v>
      </c>
    </row>
    <row r="37" spans="1:28" ht="15.75">
      <c r="A37" s="76" t="s">
        <v>1816</v>
      </c>
      <c r="D37" s="58"/>
      <c r="E37" s="58"/>
      <c r="I37" s="74">
        <v>0.1</v>
      </c>
      <c r="L37" s="74">
        <v>0.1</v>
      </c>
      <c r="N37" s="74">
        <v>0.1</v>
      </c>
      <c r="P37" s="74">
        <v>0.1</v>
      </c>
      <c r="R37" s="74">
        <v>1.5</v>
      </c>
      <c r="T37" s="74">
        <v>1.5</v>
      </c>
      <c r="V37" s="74">
        <v>0.1</v>
      </c>
      <c r="X37" s="74">
        <v>0.04</v>
      </c>
      <c r="Z37" s="74">
        <v>0.1</v>
      </c>
      <c r="AB37" s="74">
        <v>0.1</v>
      </c>
    </row>
    <row r="38" spans="1:28" ht="15.75">
      <c r="A38" s="76" t="s">
        <v>1602</v>
      </c>
      <c r="D38" s="58"/>
      <c r="E38" s="58"/>
      <c r="I38" s="74">
        <v>0.2</v>
      </c>
      <c r="L38" s="74">
        <v>0.2</v>
      </c>
      <c r="N38" s="74">
        <v>0.2</v>
      </c>
      <c r="P38" s="74">
        <v>0.2</v>
      </c>
      <c r="R38" s="74">
        <v>1.9</v>
      </c>
      <c r="T38" s="74">
        <v>1.9</v>
      </c>
      <c r="V38" s="74">
        <v>0.2</v>
      </c>
      <c r="X38" s="74">
        <v>0.1</v>
      </c>
      <c r="Z38" s="74">
        <v>0.2</v>
      </c>
      <c r="AB38" s="74">
        <v>0.2</v>
      </c>
    </row>
    <row r="39" spans="1:28" ht="15.75">
      <c r="A39" s="76" t="s">
        <v>1991</v>
      </c>
      <c r="D39" s="61" t="s">
        <v>1831</v>
      </c>
      <c r="E39" s="58"/>
      <c r="I39" s="74">
        <v>0.3</v>
      </c>
      <c r="L39" s="74">
        <v>0.3</v>
      </c>
      <c r="N39" s="74">
        <v>0.3</v>
      </c>
      <c r="P39" s="74">
        <v>0.3</v>
      </c>
      <c r="R39" s="74">
        <v>2</v>
      </c>
      <c r="T39" s="74">
        <v>2</v>
      </c>
      <c r="V39" s="74">
        <v>0.3</v>
      </c>
      <c r="X39" s="74">
        <v>0.2</v>
      </c>
      <c r="Z39" s="74">
        <v>0.3</v>
      </c>
      <c r="AB39" s="74">
        <v>0.3</v>
      </c>
    </row>
    <row r="40" spans="1:28" ht="15.75">
      <c r="A40" s="76" t="s">
        <v>1375</v>
      </c>
      <c r="D40" s="59" t="s">
        <v>1599</v>
      </c>
      <c r="E40" s="60">
        <v>0.2</v>
      </c>
      <c r="I40" s="74">
        <v>0.35</v>
      </c>
      <c r="L40" s="74">
        <v>0.35</v>
      </c>
      <c r="N40" s="74">
        <v>0.35</v>
      </c>
      <c r="P40" s="74">
        <v>0.35</v>
      </c>
      <c r="R40" s="74">
        <v>2.5</v>
      </c>
      <c r="T40" s="74">
        <v>2.5</v>
      </c>
      <c r="V40" s="74">
        <v>0.35</v>
      </c>
      <c r="X40" s="74">
        <v>0.3</v>
      </c>
      <c r="Z40" s="74">
        <v>0.35</v>
      </c>
      <c r="AB40" s="74">
        <v>0.35</v>
      </c>
    </row>
    <row r="41" spans="1:28" ht="15.75">
      <c r="A41" s="76" t="s">
        <v>1817</v>
      </c>
      <c r="D41" s="59" t="s">
        <v>1600</v>
      </c>
      <c r="E41" s="60">
        <v>0.5</v>
      </c>
      <c r="I41" s="74">
        <v>0.4</v>
      </c>
      <c r="L41" s="74">
        <v>0.4</v>
      </c>
      <c r="N41" s="74">
        <v>0.4</v>
      </c>
      <c r="P41" s="74">
        <v>0.4</v>
      </c>
      <c r="T41" s="74">
        <v>2.9</v>
      </c>
      <c r="V41" s="74">
        <v>0.4</v>
      </c>
      <c r="X41" s="74">
        <v>0.35</v>
      </c>
      <c r="Z41" s="74">
        <v>0.4</v>
      </c>
      <c r="AB41" s="74">
        <v>0.4</v>
      </c>
    </row>
    <row r="42" spans="1:28" ht="15.75">
      <c r="A42" s="76" t="s">
        <v>1603</v>
      </c>
      <c r="D42" s="59" t="s">
        <v>1601</v>
      </c>
      <c r="E42" s="60">
        <v>0.5</v>
      </c>
      <c r="I42" s="74">
        <v>0.5</v>
      </c>
      <c r="L42" s="74">
        <v>0.5</v>
      </c>
      <c r="N42" s="74">
        <v>0.5</v>
      </c>
      <c r="P42" s="74">
        <v>0.5</v>
      </c>
      <c r="T42" s="74">
        <v>3</v>
      </c>
      <c r="V42" s="74">
        <v>0.5</v>
      </c>
      <c r="X42" s="74">
        <v>0.4</v>
      </c>
      <c r="Z42" s="74">
        <v>0.5</v>
      </c>
      <c r="AB42" s="74">
        <v>0.5</v>
      </c>
    </row>
    <row r="43" spans="1:28" ht="15.75">
      <c r="A43" s="76" t="s">
        <v>2136</v>
      </c>
      <c r="D43" s="59" t="s">
        <v>1602</v>
      </c>
      <c r="E43" s="60">
        <v>1</v>
      </c>
      <c r="I43" s="74">
        <v>0.6</v>
      </c>
      <c r="L43" s="74">
        <v>0.6</v>
      </c>
      <c r="N43" s="74">
        <v>0.6</v>
      </c>
      <c r="P43" s="74">
        <v>0.6</v>
      </c>
      <c r="T43" s="74">
        <v>3.5</v>
      </c>
      <c r="V43" s="74">
        <v>0.6</v>
      </c>
      <c r="X43" s="74">
        <v>0.5</v>
      </c>
      <c r="Z43" s="74">
        <v>0.6</v>
      </c>
      <c r="AB43" s="74">
        <v>0.6</v>
      </c>
    </row>
    <row r="44" spans="1:28" ht="15.75">
      <c r="A44" s="76" t="s">
        <v>2217</v>
      </c>
      <c r="D44" s="59" t="s">
        <v>1603</v>
      </c>
      <c r="E44" s="60">
        <v>1.5</v>
      </c>
      <c r="I44" s="74">
        <v>0.75</v>
      </c>
      <c r="L44" s="74">
        <v>0.75</v>
      </c>
      <c r="N44" s="74">
        <v>0.75</v>
      </c>
      <c r="P44" s="74">
        <v>0.75</v>
      </c>
      <c r="T44" s="74">
        <v>3.7</v>
      </c>
      <c r="V44" s="74">
        <v>0.75</v>
      </c>
      <c r="X44" s="74">
        <v>0.6</v>
      </c>
      <c r="Z44" s="74">
        <v>0.75</v>
      </c>
      <c r="AB44" s="74">
        <v>0.75</v>
      </c>
    </row>
    <row r="45" spans="1:28" ht="15.75">
      <c r="A45" s="76" t="s">
        <v>1096</v>
      </c>
      <c r="D45" s="59" t="s">
        <v>1604</v>
      </c>
      <c r="E45" s="60">
        <v>0.5</v>
      </c>
      <c r="I45" s="74">
        <v>0.9</v>
      </c>
      <c r="L45" s="74">
        <v>0.9</v>
      </c>
      <c r="N45" s="74">
        <v>0.9</v>
      </c>
      <c r="P45" s="74">
        <v>0.9</v>
      </c>
      <c r="T45" s="74">
        <v>4</v>
      </c>
      <c r="V45" s="74">
        <v>0.9</v>
      </c>
      <c r="X45" s="74">
        <v>0.75</v>
      </c>
      <c r="Z45" s="74">
        <v>0.9</v>
      </c>
      <c r="AB45" s="74">
        <v>0.9</v>
      </c>
    </row>
    <row r="46" spans="1:28" ht="15.75">
      <c r="A46" s="76" t="s">
        <v>2138</v>
      </c>
      <c r="D46" s="58"/>
      <c r="E46" s="58"/>
      <c r="I46" s="74">
        <v>1</v>
      </c>
      <c r="L46" s="74">
        <v>1</v>
      </c>
      <c r="N46" s="74">
        <v>1</v>
      </c>
      <c r="P46" s="74">
        <v>1.1499999999999999</v>
      </c>
      <c r="T46" s="74">
        <v>4.5</v>
      </c>
      <c r="V46" s="74">
        <v>1.1499999999999999</v>
      </c>
      <c r="X46" s="74">
        <v>0.9</v>
      </c>
      <c r="Z46" s="74">
        <v>1</v>
      </c>
      <c r="AB46" s="74">
        <v>1.1499999999999999</v>
      </c>
    </row>
    <row r="47" spans="1:28" ht="15.75">
      <c r="A47" s="76" t="s">
        <v>2139</v>
      </c>
      <c r="D47" s="58"/>
      <c r="E47" s="58"/>
      <c r="I47" s="74">
        <v>1.1499999999999999</v>
      </c>
      <c r="L47" s="74">
        <v>1.1499999999999999</v>
      </c>
      <c r="N47" s="74">
        <v>1.1499999999999999</v>
      </c>
      <c r="P47" s="74">
        <v>1.25</v>
      </c>
      <c r="T47" s="74">
        <v>6.25</v>
      </c>
      <c r="V47" s="74">
        <v>1.25</v>
      </c>
      <c r="X47" s="74">
        <v>1</v>
      </c>
      <c r="Z47" s="74">
        <v>1.1499999999999999</v>
      </c>
      <c r="AB47" s="74">
        <v>1.25</v>
      </c>
    </row>
    <row r="48" spans="1:28" ht="15.75">
      <c r="A48" s="76" t="s">
        <v>2140</v>
      </c>
      <c r="D48" s="57" t="s">
        <v>1834</v>
      </c>
      <c r="E48" s="58"/>
      <c r="I48" s="74">
        <v>1.25</v>
      </c>
      <c r="L48" s="74">
        <v>1.9</v>
      </c>
      <c r="N48" s="74">
        <v>1.25</v>
      </c>
      <c r="P48" s="74">
        <v>1.9</v>
      </c>
      <c r="T48" s="74">
        <v>6.5</v>
      </c>
      <c r="V48" s="74">
        <v>1.5</v>
      </c>
      <c r="X48" s="74">
        <v>1.1499999999999999</v>
      </c>
      <c r="Z48" s="74">
        <v>1.25</v>
      </c>
      <c r="AB48" s="74">
        <v>1.5</v>
      </c>
    </row>
    <row r="49" spans="1:28" ht="15.75">
      <c r="A49" s="76" t="s">
        <v>2141</v>
      </c>
      <c r="D49" s="59" t="s">
        <v>1599</v>
      </c>
      <c r="E49" s="60">
        <v>0.2</v>
      </c>
      <c r="I49" s="74">
        <v>1.5</v>
      </c>
      <c r="L49" s="74">
        <v>2</v>
      </c>
      <c r="N49" s="74">
        <v>1.9</v>
      </c>
      <c r="P49" s="74">
        <v>2</v>
      </c>
      <c r="T49" s="74">
        <v>12.5</v>
      </c>
      <c r="V49" s="74">
        <v>1.9</v>
      </c>
      <c r="X49" s="74">
        <v>1.25</v>
      </c>
      <c r="Z49" s="74">
        <v>1.5</v>
      </c>
      <c r="AB49" s="74">
        <v>1.75</v>
      </c>
    </row>
    <row r="50" spans="1:28" ht="15.75">
      <c r="A50" s="76" t="s">
        <v>1837</v>
      </c>
      <c r="D50" s="59" t="s">
        <v>1600</v>
      </c>
      <c r="E50" s="60">
        <v>0.5</v>
      </c>
      <c r="I50" s="74">
        <v>1.9</v>
      </c>
      <c r="L50" s="74">
        <v>2.5</v>
      </c>
      <c r="N50" s="74">
        <v>2</v>
      </c>
      <c r="P50" s="74">
        <v>2.5</v>
      </c>
      <c r="V50" s="74">
        <v>2</v>
      </c>
      <c r="X50" s="74">
        <v>1.5</v>
      </c>
      <c r="Z50" s="74">
        <v>1.75</v>
      </c>
      <c r="AB50" s="74">
        <v>1.9</v>
      </c>
    </row>
    <row r="51" spans="1:28" ht="15.75">
      <c r="A51" s="76" t="s">
        <v>1604</v>
      </c>
      <c r="D51" s="59" t="s">
        <v>1816</v>
      </c>
      <c r="E51" s="60">
        <v>1</v>
      </c>
      <c r="I51" s="74">
        <v>2</v>
      </c>
      <c r="L51" s="74">
        <v>2.9</v>
      </c>
      <c r="N51" s="74">
        <v>2.5</v>
      </c>
      <c r="P51" s="74">
        <v>2.9</v>
      </c>
      <c r="V51" s="74">
        <v>2.5</v>
      </c>
      <c r="X51" s="74">
        <v>1.9</v>
      </c>
      <c r="Z51" s="74">
        <v>1.9</v>
      </c>
      <c r="AB51" s="74">
        <v>2</v>
      </c>
    </row>
    <row r="52" spans="1:28" ht="21" customHeight="1">
      <c r="A52" s="77" t="s">
        <v>2203</v>
      </c>
      <c r="D52" s="59" t="s">
        <v>1817</v>
      </c>
      <c r="E52" s="60">
        <v>1.5</v>
      </c>
      <c r="I52" s="74">
        <v>2.5</v>
      </c>
      <c r="L52" s="74">
        <v>3</v>
      </c>
      <c r="N52" s="74">
        <v>2.9</v>
      </c>
      <c r="P52" s="74">
        <v>3</v>
      </c>
      <c r="V52" s="74">
        <v>2.9</v>
      </c>
      <c r="X52" s="74">
        <v>2</v>
      </c>
      <c r="Z52" s="74">
        <v>2</v>
      </c>
      <c r="AB52" s="74">
        <v>2.25</v>
      </c>
    </row>
    <row r="53" spans="1:28">
      <c r="A53" s="77" t="s">
        <v>1093</v>
      </c>
      <c r="D53" s="59" t="s">
        <v>1604</v>
      </c>
      <c r="E53" s="60">
        <v>1</v>
      </c>
      <c r="I53" s="74">
        <v>2.9</v>
      </c>
      <c r="L53" s="74">
        <v>3.5</v>
      </c>
      <c r="N53" s="74">
        <v>3</v>
      </c>
      <c r="P53" s="74">
        <v>3.5</v>
      </c>
      <c r="V53" s="74">
        <v>3</v>
      </c>
      <c r="X53" s="74">
        <v>2.5</v>
      </c>
      <c r="Z53" s="74">
        <v>2.25</v>
      </c>
      <c r="AB53" s="74">
        <v>2.5</v>
      </c>
    </row>
    <row r="54" spans="1:28" ht="30">
      <c r="A54" s="77" t="s">
        <v>1094</v>
      </c>
      <c r="D54" s="70" t="s">
        <v>2203</v>
      </c>
      <c r="E54" s="71"/>
      <c r="I54" s="74">
        <v>3</v>
      </c>
      <c r="L54" s="74">
        <v>3.7</v>
      </c>
      <c r="N54" s="74">
        <v>3.5</v>
      </c>
      <c r="P54" s="74">
        <v>3.7</v>
      </c>
      <c r="V54" s="74">
        <v>3.5</v>
      </c>
      <c r="X54" s="74">
        <v>2.9</v>
      </c>
      <c r="Z54" s="74">
        <v>2.5</v>
      </c>
      <c r="AB54" s="74">
        <v>2.9</v>
      </c>
    </row>
    <row r="55" spans="1:28">
      <c r="A55" s="77" t="s">
        <v>1039</v>
      </c>
      <c r="D55" s="70" t="s">
        <v>1093</v>
      </c>
      <c r="E55" s="71"/>
      <c r="I55" s="74">
        <v>3.5</v>
      </c>
      <c r="L55" s="74">
        <v>4</v>
      </c>
      <c r="N55" s="74">
        <v>3.7</v>
      </c>
      <c r="P55" s="74">
        <v>4</v>
      </c>
      <c r="V55" s="74">
        <v>3.7</v>
      </c>
      <c r="X55" s="74">
        <v>3</v>
      </c>
      <c r="Z55" s="74">
        <v>2.9</v>
      </c>
      <c r="AB55" s="74">
        <v>3</v>
      </c>
    </row>
    <row r="56" spans="1:28">
      <c r="A56" s="77" t="s">
        <v>1040</v>
      </c>
      <c r="D56" s="70" t="s">
        <v>1094</v>
      </c>
      <c r="E56" s="71"/>
      <c r="I56" s="74">
        <v>3.7</v>
      </c>
      <c r="L56" s="74">
        <v>4.5</v>
      </c>
      <c r="N56" s="74">
        <v>4</v>
      </c>
      <c r="P56" s="74">
        <v>4.5</v>
      </c>
      <c r="V56" s="74">
        <v>4</v>
      </c>
      <c r="X56" s="74">
        <v>3.5</v>
      </c>
      <c r="Z56" s="74">
        <v>3</v>
      </c>
      <c r="AB56" s="74">
        <v>3.5</v>
      </c>
    </row>
    <row r="57" spans="1:28">
      <c r="A57" s="77" t="s">
        <v>1041</v>
      </c>
      <c r="I57" s="74">
        <v>4</v>
      </c>
      <c r="L57" s="74">
        <v>6.25</v>
      </c>
      <c r="N57" s="74">
        <v>4.5</v>
      </c>
      <c r="P57" s="74">
        <v>6.25</v>
      </c>
      <c r="V57" s="74">
        <v>4.5</v>
      </c>
      <c r="X57" s="74">
        <v>3.7</v>
      </c>
      <c r="Z57" s="74">
        <v>3.5</v>
      </c>
      <c r="AB57" s="74">
        <v>3.7</v>
      </c>
    </row>
    <row r="58" spans="1:28">
      <c r="A58" s="77" t="s">
        <v>1042</v>
      </c>
      <c r="I58" s="74">
        <v>4.5</v>
      </c>
      <c r="L58" s="74">
        <v>6.5</v>
      </c>
      <c r="N58" s="74">
        <v>6.25</v>
      </c>
      <c r="P58" s="74">
        <v>6.5</v>
      </c>
      <c r="V58" s="74">
        <v>6.25</v>
      </c>
      <c r="X58" s="74">
        <v>4</v>
      </c>
      <c r="Z58" s="74">
        <v>3.7</v>
      </c>
      <c r="AB58" s="74">
        <v>4</v>
      </c>
    </row>
    <row r="59" spans="1:28" ht="15.75">
      <c r="A59" s="77" t="s">
        <v>1043</v>
      </c>
      <c r="D59" s="57" t="s">
        <v>1088</v>
      </c>
      <c r="E59" s="22" t="s">
        <v>1089</v>
      </c>
      <c r="I59" s="74">
        <v>6.25</v>
      </c>
      <c r="L59" s="74">
        <v>12.5</v>
      </c>
      <c r="N59" s="74">
        <v>6.5</v>
      </c>
      <c r="P59" s="74">
        <v>12.5</v>
      </c>
      <c r="V59" s="74">
        <v>6.5</v>
      </c>
      <c r="X59" s="74">
        <v>4.5</v>
      </c>
      <c r="Z59" s="74">
        <v>4</v>
      </c>
      <c r="AB59" s="74">
        <v>4.5</v>
      </c>
    </row>
    <row r="60" spans="1:28" ht="15.75">
      <c r="A60" s="77" t="s">
        <v>1506</v>
      </c>
      <c r="D60" s="10" t="s">
        <v>2456</v>
      </c>
      <c r="I60" s="74">
        <v>6.5</v>
      </c>
      <c r="N60" s="74">
        <v>12.5</v>
      </c>
      <c r="V60" s="74">
        <v>12.5</v>
      </c>
      <c r="X60" s="74">
        <v>6.25</v>
      </c>
      <c r="Z60" s="74">
        <v>4.5</v>
      </c>
      <c r="AB60" s="74">
        <v>6.25</v>
      </c>
    </row>
    <row r="61" spans="1:28" ht="15.75">
      <c r="D61" s="72" t="s">
        <v>2457</v>
      </c>
      <c r="I61" s="74">
        <v>12.5</v>
      </c>
      <c r="X61" s="74">
        <v>6.5</v>
      </c>
      <c r="Z61" s="74">
        <v>6.25</v>
      </c>
      <c r="AB61" s="74">
        <v>6.5</v>
      </c>
    </row>
    <row r="62" spans="1:28" ht="15.75">
      <c r="D62" s="10" t="s">
        <v>2455</v>
      </c>
      <c r="X62" s="74">
        <v>12.5</v>
      </c>
      <c r="Z62" s="74">
        <v>6.5</v>
      </c>
      <c r="AB62" s="74">
        <v>12.5</v>
      </c>
    </row>
    <row r="63" spans="1:28" ht="15.75">
      <c r="D63" s="72" t="s">
        <v>1260</v>
      </c>
      <c r="Z63" s="74">
        <v>12.5</v>
      </c>
    </row>
    <row r="64" spans="1:28" ht="15.75">
      <c r="D64" s="72" t="s">
        <v>1261</v>
      </c>
    </row>
    <row r="67" spans="1:8" ht="15.75">
      <c r="D67" s="22" t="s">
        <v>2204</v>
      </c>
    </row>
    <row r="68" spans="1:8">
      <c r="D68" s="71" t="s">
        <v>2191</v>
      </c>
    </row>
    <row r="69" spans="1:8" ht="15.75">
      <c r="A69" s="22" t="s">
        <v>2090</v>
      </c>
      <c r="D69" s="71" t="s">
        <v>2217</v>
      </c>
    </row>
    <row r="70" spans="1:8" ht="15.75">
      <c r="A70" s="21" t="s">
        <v>1835</v>
      </c>
      <c r="D70" s="59" t="s">
        <v>1604</v>
      </c>
      <c r="E70" s="73"/>
    </row>
    <row r="71" spans="1:8" ht="15.75">
      <c r="A71" s="21" t="s">
        <v>1355</v>
      </c>
      <c r="D71" s="70" t="s">
        <v>2203</v>
      </c>
    </row>
    <row r="72" spans="1:8" ht="15.75">
      <c r="A72" s="21" t="s">
        <v>1949</v>
      </c>
    </row>
    <row r="73" spans="1:8" ht="15.75">
      <c r="A73" s="21" t="s">
        <v>1357</v>
      </c>
    </row>
    <row r="74" spans="1:8" ht="15.75">
      <c r="A74" s="21"/>
    </row>
    <row r="75" spans="1:8" ht="15.75">
      <c r="A75" s="21"/>
    </row>
    <row r="77" spans="1:8" ht="15.75">
      <c r="A77" s="22" t="s">
        <v>1915</v>
      </c>
      <c r="D77" s="22" t="s">
        <v>2388</v>
      </c>
      <c r="G77" s="75" t="s">
        <v>1095</v>
      </c>
    </row>
    <row r="78" spans="1:8" ht="15.75">
      <c r="A78" s="74">
        <v>0</v>
      </c>
      <c r="B78" t="s">
        <v>1916</v>
      </c>
      <c r="D78" s="21" t="s">
        <v>1923</v>
      </c>
      <c r="E78" t="s">
        <v>2390</v>
      </c>
      <c r="G78" s="76" t="s">
        <v>1993</v>
      </c>
      <c r="H78" t="s">
        <v>1515</v>
      </c>
    </row>
    <row r="79" spans="1:8" ht="15.75">
      <c r="A79" s="74">
        <v>0.02</v>
      </c>
      <c r="B79" t="s">
        <v>292</v>
      </c>
      <c r="D79" s="21" t="s">
        <v>1924</v>
      </c>
      <c r="E79" t="s">
        <v>2400</v>
      </c>
      <c r="G79" s="76" t="s">
        <v>2135</v>
      </c>
      <c r="H79" t="s">
        <v>1516</v>
      </c>
    </row>
    <row r="80" spans="1:8" ht="15.75">
      <c r="A80" s="1312">
        <v>0.04</v>
      </c>
      <c r="B80" t="s">
        <v>359</v>
      </c>
      <c r="D80" s="21" t="s">
        <v>1925</v>
      </c>
      <c r="E80" t="s">
        <v>2401</v>
      </c>
      <c r="G80" s="76" t="s">
        <v>1599</v>
      </c>
      <c r="H80" t="s">
        <v>1517</v>
      </c>
    </row>
    <row r="81" spans="1:8" ht="15.75">
      <c r="A81" s="74">
        <v>0.1</v>
      </c>
      <c r="B81" t="s">
        <v>2232</v>
      </c>
      <c r="D81" s="21" t="s">
        <v>1926</v>
      </c>
      <c r="E81" t="s">
        <v>2402</v>
      </c>
      <c r="G81" s="76" t="s">
        <v>1600</v>
      </c>
      <c r="H81" t="s">
        <v>1518</v>
      </c>
    </row>
    <row r="82" spans="1:8" ht="15.75">
      <c r="A82" s="74">
        <v>0.2</v>
      </c>
      <c r="B82" t="s">
        <v>2233</v>
      </c>
      <c r="D82" s="21" t="s">
        <v>1838</v>
      </c>
      <c r="E82" t="s">
        <v>2403</v>
      </c>
      <c r="G82" s="76" t="s">
        <v>2065</v>
      </c>
      <c r="H82" t="s">
        <v>1519</v>
      </c>
    </row>
    <row r="83" spans="1:8" ht="15.75">
      <c r="A83" s="74">
        <v>0.3</v>
      </c>
      <c r="B83" t="s">
        <v>2234</v>
      </c>
      <c r="D83" s="21" t="s">
        <v>1088</v>
      </c>
      <c r="E83" t="s">
        <v>2404</v>
      </c>
      <c r="G83" s="76" t="s">
        <v>2191</v>
      </c>
      <c r="H83" t="s">
        <v>1520</v>
      </c>
    </row>
    <row r="84" spans="1:8" ht="15.75">
      <c r="A84" s="74">
        <v>0.35</v>
      </c>
      <c r="B84" t="s">
        <v>2235</v>
      </c>
      <c r="D84" s="21" t="s">
        <v>1089</v>
      </c>
      <c r="E84" t="s">
        <v>2405</v>
      </c>
      <c r="G84" s="76" t="s">
        <v>1601</v>
      </c>
      <c r="H84" t="s">
        <v>1521</v>
      </c>
    </row>
    <row r="85" spans="1:8" ht="15.75">
      <c r="A85" s="74">
        <v>0.4</v>
      </c>
      <c r="B85" t="s">
        <v>758</v>
      </c>
      <c r="D85" s="21" t="s">
        <v>1831</v>
      </c>
      <c r="E85" t="s">
        <v>2406</v>
      </c>
      <c r="G85" s="76" t="s">
        <v>1816</v>
      </c>
      <c r="H85" t="s">
        <v>1522</v>
      </c>
    </row>
    <row r="86" spans="1:8" ht="15.75">
      <c r="A86" s="74">
        <v>0.5</v>
      </c>
      <c r="B86" t="s">
        <v>2236</v>
      </c>
      <c r="D86" s="21" t="s">
        <v>1832</v>
      </c>
      <c r="E86" t="s">
        <v>2407</v>
      </c>
      <c r="G86" s="76" t="s">
        <v>1602</v>
      </c>
      <c r="H86" t="s">
        <v>1523</v>
      </c>
    </row>
    <row r="87" spans="1:8" ht="15.75">
      <c r="A87" s="74">
        <v>0.6</v>
      </c>
      <c r="B87" t="s">
        <v>759</v>
      </c>
      <c r="D87" s="21" t="s">
        <v>1833</v>
      </c>
      <c r="E87" t="s">
        <v>2408</v>
      </c>
      <c r="G87" s="76" t="s">
        <v>1991</v>
      </c>
      <c r="H87" t="s">
        <v>1524</v>
      </c>
    </row>
    <row r="88" spans="1:8" ht="15.75">
      <c r="A88" s="74">
        <v>0.75</v>
      </c>
      <c r="B88" t="s">
        <v>2237</v>
      </c>
      <c r="D88" s="21" t="s">
        <v>1834</v>
      </c>
      <c r="E88" t="s">
        <v>2409</v>
      </c>
      <c r="G88" s="76" t="s">
        <v>1375</v>
      </c>
      <c r="H88" t="s">
        <v>1514</v>
      </c>
    </row>
    <row r="89" spans="1:8" ht="15.75">
      <c r="A89" s="74">
        <v>0.9</v>
      </c>
      <c r="B89" t="s">
        <v>1683</v>
      </c>
      <c r="D89" s="21" t="s">
        <v>1822</v>
      </c>
      <c r="E89" t="s">
        <v>2410</v>
      </c>
      <c r="G89" s="76" t="s">
        <v>1817</v>
      </c>
      <c r="H89" t="s">
        <v>1525</v>
      </c>
    </row>
    <row r="90" spans="1:8" ht="15.75">
      <c r="A90" s="74">
        <v>1</v>
      </c>
      <c r="B90" t="s">
        <v>1684</v>
      </c>
      <c r="D90" s="21" t="s">
        <v>1090</v>
      </c>
      <c r="E90" t="s">
        <v>2411</v>
      </c>
      <c r="G90" s="76" t="s">
        <v>1603</v>
      </c>
      <c r="H90" t="s">
        <v>1513</v>
      </c>
    </row>
    <row r="91" spans="1:8" ht="15.75">
      <c r="A91" s="74">
        <v>1.1499999999999999</v>
      </c>
      <c r="B91" t="s">
        <v>1685</v>
      </c>
      <c r="D91" s="21" t="s">
        <v>1091</v>
      </c>
      <c r="E91" t="s">
        <v>2412</v>
      </c>
      <c r="G91" s="76" t="s">
        <v>2136</v>
      </c>
      <c r="H91" t="s">
        <v>1505</v>
      </c>
    </row>
    <row r="92" spans="1:8" ht="15.75">
      <c r="A92" s="74">
        <v>1.25</v>
      </c>
      <c r="B92" t="s">
        <v>1686</v>
      </c>
      <c r="D92" s="21" t="s">
        <v>1835</v>
      </c>
      <c r="E92" t="s">
        <v>2413</v>
      </c>
      <c r="G92" s="76" t="s">
        <v>2217</v>
      </c>
      <c r="H92" t="s">
        <v>2160</v>
      </c>
    </row>
    <row r="93" spans="1:8" ht="15.75">
      <c r="A93" s="74">
        <v>1.5</v>
      </c>
      <c r="B93" t="s">
        <v>2379</v>
      </c>
      <c r="D93" s="21" t="s">
        <v>1355</v>
      </c>
      <c r="E93" t="s">
        <v>2414</v>
      </c>
      <c r="G93" s="76" t="s">
        <v>1096</v>
      </c>
      <c r="H93" t="s">
        <v>2159</v>
      </c>
    </row>
    <row r="94" spans="1:8" ht="15.75">
      <c r="A94" s="74">
        <v>1.75</v>
      </c>
      <c r="B94" t="s">
        <v>355</v>
      </c>
      <c r="D94" s="21" t="s">
        <v>1949</v>
      </c>
      <c r="E94" t="s">
        <v>2415</v>
      </c>
      <c r="G94" s="76" t="s">
        <v>2138</v>
      </c>
      <c r="H94" t="s">
        <v>2158</v>
      </c>
    </row>
    <row r="95" spans="1:8" ht="15.75">
      <c r="A95" s="74">
        <v>1.9</v>
      </c>
      <c r="B95" t="s">
        <v>2380</v>
      </c>
      <c r="D95" s="21" t="s">
        <v>1357</v>
      </c>
      <c r="E95" t="s">
        <v>2416</v>
      </c>
      <c r="G95" s="76" t="s">
        <v>2139</v>
      </c>
      <c r="H95" t="s">
        <v>2157</v>
      </c>
    </row>
    <row r="96" spans="1:8" ht="15.75">
      <c r="A96" s="74">
        <v>2</v>
      </c>
      <c r="B96" t="s">
        <v>2381</v>
      </c>
      <c r="D96" s="21" t="s">
        <v>1836</v>
      </c>
      <c r="E96" t="s">
        <v>2395</v>
      </c>
      <c r="G96" s="76" t="s">
        <v>2140</v>
      </c>
      <c r="H96" t="s">
        <v>2156</v>
      </c>
    </row>
    <row r="97" spans="1:8" ht="15.75">
      <c r="A97" s="74">
        <v>2.25</v>
      </c>
      <c r="B97" t="s">
        <v>356</v>
      </c>
      <c r="D97" s="21" t="s">
        <v>2389</v>
      </c>
      <c r="E97" t="s">
        <v>2396</v>
      </c>
      <c r="G97" s="76" t="s">
        <v>2141</v>
      </c>
      <c r="H97" t="s">
        <v>2155</v>
      </c>
    </row>
    <row r="98" spans="1:8" ht="15.75">
      <c r="A98" s="74">
        <v>2.5</v>
      </c>
      <c r="B98" t="s">
        <v>2382</v>
      </c>
      <c r="G98" s="76" t="s">
        <v>1837</v>
      </c>
      <c r="H98" t="s">
        <v>2154</v>
      </c>
    </row>
    <row r="99" spans="1:8" ht="15.75">
      <c r="A99" s="74">
        <v>2.9</v>
      </c>
      <c r="B99" t="s">
        <v>2383</v>
      </c>
      <c r="G99" s="76" t="s">
        <v>1604</v>
      </c>
      <c r="H99" t="s">
        <v>2153</v>
      </c>
    </row>
    <row r="100" spans="1:8" ht="30">
      <c r="A100" s="74">
        <v>3</v>
      </c>
      <c r="B100" t="s">
        <v>760</v>
      </c>
      <c r="G100" s="77" t="s">
        <v>2203</v>
      </c>
      <c r="H100" t="s">
        <v>2399</v>
      </c>
    </row>
    <row r="101" spans="1:8">
      <c r="A101" s="74">
        <v>3.5</v>
      </c>
      <c r="B101" t="s">
        <v>2384</v>
      </c>
      <c r="G101" s="77" t="s">
        <v>1093</v>
      </c>
      <c r="H101" t="s">
        <v>2398</v>
      </c>
    </row>
    <row r="102" spans="1:8" ht="30">
      <c r="A102" s="74">
        <v>3.7</v>
      </c>
      <c r="B102" t="s">
        <v>2385</v>
      </c>
      <c r="G102" s="77" t="s">
        <v>1094</v>
      </c>
      <c r="H102" t="s">
        <v>2397</v>
      </c>
    </row>
    <row r="103" spans="1:8">
      <c r="A103" s="74">
        <v>4</v>
      </c>
      <c r="B103" t="s">
        <v>2386</v>
      </c>
      <c r="G103" s="77" t="s">
        <v>1039</v>
      </c>
      <c r="H103" t="s">
        <v>1507</v>
      </c>
    </row>
    <row r="104" spans="1:8">
      <c r="A104" s="74">
        <v>4.5</v>
      </c>
      <c r="B104" t="s">
        <v>761</v>
      </c>
      <c r="G104" s="77" t="s">
        <v>1040</v>
      </c>
      <c r="H104" t="s">
        <v>1508</v>
      </c>
    </row>
    <row r="105" spans="1:8">
      <c r="A105" s="74">
        <v>6.25</v>
      </c>
      <c r="B105" t="s">
        <v>2387</v>
      </c>
      <c r="G105" s="77" t="s">
        <v>1041</v>
      </c>
      <c r="H105" t="s">
        <v>1509</v>
      </c>
    </row>
    <row r="106" spans="1:8">
      <c r="A106" s="74">
        <v>6.5</v>
      </c>
      <c r="B106" t="s">
        <v>762</v>
      </c>
      <c r="G106" s="77" t="s">
        <v>1042</v>
      </c>
      <c r="H106" t="s">
        <v>1510</v>
      </c>
    </row>
    <row r="107" spans="1:8">
      <c r="A107" s="74">
        <v>12.5</v>
      </c>
      <c r="B107" t="s">
        <v>388</v>
      </c>
      <c r="G107" s="77" t="s">
        <v>1043</v>
      </c>
      <c r="H107" t="s">
        <v>1511</v>
      </c>
    </row>
    <row r="108" spans="1:8">
      <c r="G108" s="77" t="s">
        <v>1506</v>
      </c>
      <c r="H108" t="s">
        <v>1512</v>
      </c>
    </row>
    <row r="109" spans="1:8" ht="15.75">
      <c r="G109" s="10" t="s">
        <v>2456</v>
      </c>
      <c r="H109" t="s">
        <v>2106</v>
      </c>
    </row>
    <row r="110" spans="1:8" ht="15.75">
      <c r="G110" s="72" t="s">
        <v>2457</v>
      </c>
      <c r="H110" t="s">
        <v>2107</v>
      </c>
    </row>
    <row r="111" spans="1:8" ht="15.75">
      <c r="G111" s="10" t="s">
        <v>2455</v>
      </c>
      <c r="H111" t="s">
        <v>2108</v>
      </c>
    </row>
    <row r="112" spans="1:8" ht="15.75">
      <c r="G112" s="72" t="s">
        <v>1260</v>
      </c>
      <c r="H112" t="s">
        <v>2109</v>
      </c>
    </row>
    <row r="113" spans="1:8" ht="15.75">
      <c r="G113" s="72" t="s">
        <v>1261</v>
      </c>
      <c r="H113" t="s">
        <v>2110</v>
      </c>
    </row>
    <row r="121" spans="1:8">
      <c r="A121" s="74">
        <v>0</v>
      </c>
      <c r="B121" t="str">
        <f>"(dimSeg)RiskWeightDimension~(dom)RiskWeight"&amp;A121*100&amp;"Percent"</f>
        <v>(dimSeg)RiskWeightDimension~(dom)RiskWeight0Percent</v>
      </c>
    </row>
    <row r="122" spans="1:8">
      <c r="A122" s="74">
        <v>0.05</v>
      </c>
      <c r="B122" t="str">
        <f>"(dimSeg)RiskWeightDimension~(dom)RiskWeight"&amp;A122*100&amp;"Percent"</f>
        <v>(dimSeg)RiskWeightDimension~(dom)RiskWeight5Percent</v>
      </c>
    </row>
    <row r="123" spans="1:8">
      <c r="A123" s="1312">
        <v>0.1</v>
      </c>
      <c r="B123" t="str">
        <f>"(dimSeg)RiskWeightDimension~(dom)RiskWeight"&amp;A123*100&amp;"Percent"</f>
        <v>(dimSeg)RiskWeightDimension~(dom)RiskWeight10Percent</v>
      </c>
    </row>
    <row r="124" spans="1:8">
      <c r="A124" s="74">
        <v>0.15</v>
      </c>
      <c r="B124" t="str">
        <f t="shared" ref="B124:B161" si="0">"(dimSeg)RiskWeightDimension~(dom)RiskWeight"&amp;A124*100&amp;"Percent"</f>
        <v>(dimSeg)RiskWeightDimension~(dom)RiskWeight15Percent</v>
      </c>
    </row>
    <row r="125" spans="1:8">
      <c r="A125" s="74">
        <v>0.2</v>
      </c>
      <c r="B125" t="str">
        <f t="shared" si="0"/>
        <v>(dimSeg)RiskWeightDimension~(dom)RiskWeight20Percent</v>
      </c>
    </row>
    <row r="126" spans="1:8">
      <c r="A126" s="1312">
        <v>0.25</v>
      </c>
      <c r="B126" t="str">
        <f t="shared" si="0"/>
        <v>(dimSeg)RiskWeightDimension~(dom)RiskWeight25Percent</v>
      </c>
    </row>
    <row r="127" spans="1:8">
      <c r="A127" s="74">
        <v>0.3</v>
      </c>
      <c r="B127" t="str">
        <f t="shared" si="0"/>
        <v>(dimSeg)RiskWeightDimension~(dom)RiskWeight30Percent</v>
      </c>
    </row>
    <row r="128" spans="1:8">
      <c r="A128" s="74">
        <v>0.35</v>
      </c>
      <c r="B128" t="str">
        <f t="shared" si="0"/>
        <v>(dimSeg)RiskWeightDimension~(dom)RiskWeight35Percent</v>
      </c>
    </row>
    <row r="129" spans="1:2">
      <c r="A129" s="1312">
        <v>0.4</v>
      </c>
      <c r="B129" t="str">
        <f t="shared" si="0"/>
        <v>(dimSeg)RiskWeightDimension~(dom)RiskWeight40Percent</v>
      </c>
    </row>
    <row r="130" spans="1:2">
      <c r="A130" s="74">
        <v>0.45</v>
      </c>
      <c r="B130" t="str">
        <f t="shared" si="0"/>
        <v>(dimSeg)RiskWeightDimension~(dom)RiskWeight45Percent</v>
      </c>
    </row>
    <row r="131" spans="1:2">
      <c r="A131" s="74">
        <v>0.5</v>
      </c>
      <c r="B131" t="str">
        <f t="shared" si="0"/>
        <v>(dimSeg)RiskWeightDimension~(dom)RiskWeight50Percent</v>
      </c>
    </row>
    <row r="132" spans="1:2">
      <c r="A132" s="1312">
        <v>0.55000000000000004</v>
      </c>
      <c r="B132" t="str">
        <f t="shared" si="0"/>
        <v>(dimSeg)RiskWeightDimension~(dom)RiskWeight55Percent</v>
      </c>
    </row>
    <row r="133" spans="1:2">
      <c r="A133" s="74">
        <v>0.6</v>
      </c>
      <c r="B133" t="str">
        <f t="shared" si="0"/>
        <v>(dimSeg)RiskWeightDimension~(dom)RiskWeight60Percent</v>
      </c>
    </row>
    <row r="134" spans="1:2">
      <c r="A134" s="74">
        <v>0.65</v>
      </c>
      <c r="B134" t="str">
        <f t="shared" si="0"/>
        <v>(dimSeg)RiskWeightDimension~(dom)RiskWeight65Percent</v>
      </c>
    </row>
    <row r="135" spans="1:2">
      <c r="A135" s="1312">
        <v>0.7</v>
      </c>
      <c r="B135" t="str">
        <f t="shared" si="0"/>
        <v>(dimSeg)RiskWeightDimension~(dom)RiskWeight70Percent</v>
      </c>
    </row>
    <row r="136" spans="1:2">
      <c r="A136" s="74">
        <v>0.75</v>
      </c>
      <c r="B136" t="str">
        <f t="shared" si="0"/>
        <v>(dimSeg)RiskWeightDimension~(dom)RiskWeight75Percent</v>
      </c>
    </row>
    <row r="137" spans="1:2">
      <c r="A137" s="74">
        <v>0.8</v>
      </c>
      <c r="B137" t="str">
        <f t="shared" si="0"/>
        <v>(dimSeg)RiskWeightDimension~(dom)RiskWeight80Percent</v>
      </c>
    </row>
    <row r="138" spans="1:2">
      <c r="A138" s="1312">
        <v>0.85</v>
      </c>
      <c r="B138" t="str">
        <f t="shared" si="0"/>
        <v>(dimSeg)RiskWeightDimension~(dom)RiskWeight85Percent</v>
      </c>
    </row>
    <row r="139" spans="1:2">
      <c r="A139" s="74">
        <v>0.9</v>
      </c>
      <c r="B139" t="str">
        <f t="shared" si="0"/>
        <v>(dimSeg)RiskWeightDimension~(dom)RiskWeight90Percent</v>
      </c>
    </row>
    <row r="140" spans="1:2">
      <c r="A140" s="74">
        <v>0.95</v>
      </c>
      <c r="B140" t="str">
        <f t="shared" si="0"/>
        <v>(dimSeg)RiskWeightDimension~(dom)RiskWeight95Percent</v>
      </c>
    </row>
    <row r="141" spans="1:2">
      <c r="A141" s="1312">
        <v>1</v>
      </c>
      <c r="B141" t="str">
        <f t="shared" si="0"/>
        <v>(dimSeg)RiskWeightDimension~(dom)RiskWeight100Percent</v>
      </c>
    </row>
    <row r="142" spans="1:2">
      <c r="A142" s="74">
        <v>1.05</v>
      </c>
      <c r="B142" t="str">
        <f t="shared" si="0"/>
        <v>(dimSeg)RiskWeightDimension~(dom)RiskWeight105Percent</v>
      </c>
    </row>
    <row r="143" spans="1:2">
      <c r="A143" s="74">
        <v>1.1000000000000001</v>
      </c>
      <c r="B143" t="str">
        <f t="shared" si="0"/>
        <v>(dimSeg)RiskWeightDimension~(dom)RiskWeight110Percent</v>
      </c>
    </row>
    <row r="144" spans="1:2">
      <c r="A144" s="1312">
        <v>1.1499999999999999</v>
      </c>
      <c r="B144" t="str">
        <f t="shared" si="0"/>
        <v>(dimSeg)RiskWeightDimension~(dom)RiskWeight115Percent</v>
      </c>
    </row>
    <row r="145" spans="1:2">
      <c r="A145" s="74">
        <v>1.2</v>
      </c>
      <c r="B145" t="str">
        <f t="shared" si="0"/>
        <v>(dimSeg)RiskWeightDimension~(dom)RiskWeight120Percent</v>
      </c>
    </row>
    <row r="146" spans="1:2">
      <c r="A146" s="74">
        <v>1.25</v>
      </c>
      <c r="B146" t="str">
        <f t="shared" si="0"/>
        <v>(dimSeg)RiskWeightDimension~(dom)RiskWeight125Percent</v>
      </c>
    </row>
    <row r="147" spans="1:2">
      <c r="A147" s="1312">
        <v>1.3</v>
      </c>
      <c r="B147" t="str">
        <f t="shared" si="0"/>
        <v>(dimSeg)RiskWeightDimension~(dom)RiskWeight130Percent</v>
      </c>
    </row>
    <row r="148" spans="1:2">
      <c r="A148" s="74">
        <v>1.35</v>
      </c>
      <c r="B148" t="str">
        <f t="shared" si="0"/>
        <v>(dimSeg)RiskWeightDimension~(dom)RiskWeight135Percent</v>
      </c>
    </row>
    <row r="149" spans="1:2">
      <c r="A149" s="74">
        <v>1.4</v>
      </c>
      <c r="B149" t="str">
        <f t="shared" si="0"/>
        <v>(dimSeg)RiskWeightDimension~(dom)RiskWeight140Percent</v>
      </c>
    </row>
    <row r="150" spans="1:2">
      <c r="A150" s="1312">
        <v>1.45</v>
      </c>
      <c r="B150" t="str">
        <f t="shared" si="0"/>
        <v>(dimSeg)RiskWeightDimension~(dom)RiskWeight145Percent</v>
      </c>
    </row>
    <row r="151" spans="1:2">
      <c r="A151" s="74">
        <v>1.5</v>
      </c>
      <c r="B151" t="str">
        <f t="shared" si="0"/>
        <v>(dimSeg)RiskWeightDimension~(dom)RiskWeight150Percent</v>
      </c>
    </row>
    <row r="152" spans="1:2">
      <c r="A152" s="74">
        <v>1.55</v>
      </c>
      <c r="B152" t="str">
        <f t="shared" si="0"/>
        <v>(dimSeg)RiskWeightDimension~(dom)RiskWeight155Percent</v>
      </c>
    </row>
    <row r="153" spans="1:2">
      <c r="A153" s="1312">
        <v>1.6</v>
      </c>
      <c r="B153" t="str">
        <f t="shared" si="0"/>
        <v>(dimSeg)RiskWeightDimension~(dom)RiskWeight160Percent</v>
      </c>
    </row>
    <row r="154" spans="1:2">
      <c r="A154" s="74">
        <v>1.65</v>
      </c>
      <c r="B154" t="str">
        <f t="shared" si="0"/>
        <v>(dimSeg)RiskWeightDimension~(dom)RiskWeight165Percent</v>
      </c>
    </row>
    <row r="155" spans="1:2">
      <c r="A155" s="74">
        <v>1.7</v>
      </c>
      <c r="B155" t="str">
        <f t="shared" si="0"/>
        <v>(dimSeg)RiskWeightDimension~(dom)RiskWeight170Percent</v>
      </c>
    </row>
    <row r="156" spans="1:2">
      <c r="A156" s="1312">
        <v>1.75</v>
      </c>
      <c r="B156" t="str">
        <f t="shared" si="0"/>
        <v>(dimSeg)RiskWeightDimension~(dom)RiskWeight175Percent</v>
      </c>
    </row>
    <row r="157" spans="1:2">
      <c r="A157" s="74">
        <v>1.8</v>
      </c>
      <c r="B157" t="str">
        <f t="shared" si="0"/>
        <v>(dimSeg)RiskWeightDimension~(dom)RiskWeight180Percent</v>
      </c>
    </row>
    <row r="158" spans="1:2">
      <c r="A158" s="74">
        <v>1.85</v>
      </c>
      <c r="B158" t="str">
        <f t="shared" si="0"/>
        <v>(dimSeg)RiskWeightDimension~(dom)RiskWeight185Percent</v>
      </c>
    </row>
    <row r="159" spans="1:2">
      <c r="A159" s="1312">
        <v>1.9</v>
      </c>
      <c r="B159" t="str">
        <f t="shared" si="0"/>
        <v>(dimSeg)RiskWeightDimension~(dom)RiskWeight190Percent</v>
      </c>
    </row>
    <row r="160" spans="1:2">
      <c r="A160" s="74">
        <v>1.95</v>
      </c>
      <c r="B160" t="str">
        <f t="shared" si="0"/>
        <v>(dimSeg)RiskWeightDimension~(dom)RiskWeight195Percent</v>
      </c>
    </row>
    <row r="161" spans="1:2">
      <c r="A161" s="74">
        <v>2</v>
      </c>
      <c r="B161" t="str">
        <f t="shared" si="0"/>
        <v>(dimSeg)RiskWeightDimension~(dom)RiskWeight200Percent</v>
      </c>
    </row>
  </sheetData>
  <sheetProtection selectLockedCells="1"/>
  <customSheetViews>
    <customSheetView guid="{C656755E-087F-4322-9153-0D74508702C2}" showRuler="0" topLeftCell="A25">
      <selection activeCell="I39" sqref="I39:I55"/>
      <pageMargins left="0.75" right="0.75" top="1" bottom="1" header="0.5" footer="0.5"/>
      <pageSetup orientation="portrait" r:id="rId1"/>
      <headerFooter alignWithMargins="0"/>
    </customSheetView>
    <customSheetView guid="{D2ECFDE0-F0A4-46CF-A9B7-1E0B9B5132A4}" state="hidden" showRuler="0">
      <selection activeCell="A8" sqref="A8"/>
      <pageMargins left="0.75" right="0.75" top="1" bottom="1" header="0.5" footer="0.5"/>
      <pageSetup orientation="portrait" r:id="rId2"/>
      <headerFooter alignWithMargins="0"/>
    </customSheetView>
    <customSheetView guid="{A5742EAC-0783-4409-AFA4-17D078B1E637}" topLeftCell="A25">
      <selection activeCell="I39" sqref="I39:I55"/>
      <pageMargins left="0.75" right="0.75" top="1" bottom="1" header="0.5" footer="0.5"/>
      <pageSetup orientation="portrait" r:id="rId3"/>
      <headerFooter alignWithMargins="0"/>
    </customSheetView>
  </customSheetViews>
  <phoneticPr fontId="0" type="noConversion"/>
  <pageMargins left="0.75" right="0.75" top="1" bottom="1" header="0.5" footer="0.5"/>
  <pageSetup orientation="portrait" r:id="rId4"/>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N29"/>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E6" sqref="E6:F6"/>
    </sheetView>
  </sheetViews>
  <sheetFormatPr defaultColWidth="9" defaultRowHeight="15"/>
  <cols>
    <col min="1" max="1" width="34" style="598" hidden="1" customWidth="1"/>
    <col min="2" max="2" width="21"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1.140625" style="25" customWidth="1"/>
    <col min="10" max="10" width="19.140625" style="25" customWidth="1"/>
    <col min="11" max="11" width="20.140625" style="25" customWidth="1"/>
    <col min="12" max="12" width="17.42578125" style="25" customWidth="1"/>
    <col min="13" max="16384" width="9" style="25"/>
  </cols>
  <sheetData>
    <row r="1" spans="1:12">
      <c r="C1" s="1456" t="s">
        <v>304</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C5" s="1445" t="s">
        <v>840</v>
      </c>
      <c r="D5" s="1445"/>
      <c r="E5" s="1445" t="s">
        <v>2042</v>
      </c>
      <c r="F5" s="1445"/>
      <c r="G5" s="35"/>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306</v>
      </c>
      <c r="C12" s="1231">
        <v>1</v>
      </c>
      <c r="D12" s="1230" t="s">
        <v>283</v>
      </c>
      <c r="E12" s="343">
        <v>1</v>
      </c>
      <c r="F12" s="361"/>
      <c r="G12" s="266">
        <f>'CR-QCCP (1)'!G12+'CR-QCCP (2)'!G12+'CR-QCCP (3)'!G12+'CR-QCCP (4)'!G12+'CR-QCCP (5)'!G12+'CR-QCCP (6)'!G12+'CR-QCCP (7)'!G12+'CR-QCCP (8)'!G12+'CR-QCCP (9)'!G12+'CR-QCCP (10)'!G12</f>
        <v>0</v>
      </c>
      <c r="H12" s="361"/>
      <c r="I12" s="266">
        <f>'CR-QCCP (1)'!I12+'CR-QCCP (2)'!I12+'CR-QCCP (3)'!I12+'CR-QCCP (4)'!I12+'CR-QCCP (5)'!I12+'CR-QCCP (6)'!I12+'CR-QCCP (7)'!I12+'CR-QCCP (8)'!I12+'CR-QCCP (9)'!I12+'CR-QCCP (10)'!I12</f>
        <v>0</v>
      </c>
    </row>
    <row r="13" spans="1:12" ht="16.5" thickBot="1">
      <c r="C13" s="1297" t="s">
        <v>284</v>
      </c>
      <c r="D13" s="1296"/>
      <c r="E13" s="361"/>
      <c r="F13" s="361"/>
      <c r="G13" s="361"/>
      <c r="H13" s="361"/>
      <c r="I13" s="361"/>
    </row>
    <row r="14" spans="1:12" ht="30.75" thickBot="1">
      <c r="B14" s="600" t="s">
        <v>307</v>
      </c>
      <c r="C14" s="1231">
        <v>1</v>
      </c>
      <c r="D14" s="1230" t="s">
        <v>284</v>
      </c>
      <c r="E14" s="343">
        <v>1</v>
      </c>
      <c r="F14" s="361"/>
      <c r="G14" s="266">
        <f>'CR-QCCP (1)'!G14+'CR-QCCP (2)'!G14+'CR-QCCP (3)'!G14+'CR-QCCP (4)'!G14+'CR-QCCP (5)'!G14+'CR-QCCP (6)'!G14+'CR-QCCP (7)'!G14+'CR-QCCP (8)'!G14+'CR-QCCP (9)'!G14+'CR-QCCP (10)'!G14</f>
        <v>0</v>
      </c>
      <c r="H14" s="361"/>
      <c r="I14" s="266">
        <f>'CR-QCCP (1)'!I14+'CR-QCCP (2)'!I14+'CR-QCCP (3)'!I14+'CR-QCCP (4)'!I14+'CR-QCCP (5)'!I14+'CR-QCCP (6)'!I14+'CR-QCCP (7)'!I14+'CR-QCCP (8)'!I14+'CR-QCCP (9)'!I14+'CR-QCCP (10)'!I14</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4" ht="15.75" thickBot="1">
      <c r="B17" s="602"/>
      <c r="J17" s="81"/>
    </row>
    <row r="18" spans="1:14" ht="21" thickBot="1">
      <c r="C18" s="1235" t="s">
        <v>285</v>
      </c>
      <c r="D18" s="1236"/>
      <c r="E18" s="1236"/>
      <c r="F18" s="1236"/>
      <c r="G18" s="1236"/>
      <c r="H18" s="1236"/>
      <c r="I18" s="1236"/>
      <c r="J18" s="1236"/>
      <c r="K18" s="1236"/>
      <c r="L18" s="1237"/>
    </row>
    <row r="19" spans="1:14"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4" ht="16.5" thickBot="1">
      <c r="B20" s="369"/>
      <c r="C20" s="1286">
        <v>1</v>
      </c>
      <c r="D20" s="1238">
        <v>2</v>
      </c>
      <c r="E20" s="1239">
        <v>3</v>
      </c>
      <c r="F20" s="1239">
        <v>4</v>
      </c>
      <c r="G20" s="1239">
        <v>5</v>
      </c>
      <c r="H20" s="1239">
        <v>6</v>
      </c>
      <c r="I20" s="1239">
        <v>7</v>
      </c>
      <c r="J20" s="1239">
        <v>8</v>
      </c>
      <c r="K20" s="1239">
        <v>9</v>
      </c>
      <c r="L20" s="1240">
        <v>10</v>
      </c>
    </row>
    <row r="21" spans="1:14" ht="15.75">
      <c r="B21" s="369"/>
      <c r="C21" s="1339"/>
      <c r="D21" s="1275" t="s">
        <v>288</v>
      </c>
      <c r="E21" s="361"/>
      <c r="F21" s="361"/>
      <c r="G21" s="361"/>
      <c r="H21" s="361"/>
      <c r="I21" s="361"/>
      <c r="J21" s="361"/>
      <c r="K21" s="361"/>
      <c r="L21" s="361"/>
    </row>
    <row r="22" spans="1:14" ht="15.75">
      <c r="B22" s="584" t="s">
        <v>108</v>
      </c>
      <c r="C22" s="1246">
        <v>1</v>
      </c>
      <c r="D22" s="1247" t="s">
        <v>289</v>
      </c>
      <c r="E22" s="361"/>
      <c r="F22" s="266">
        <f>SUM('CR-QCCP (1)'!F22+'CR-QCCP (2)'!F22+'CR-QCCP (3)'!F22)+'CR-QCCP (4)'!F22 +'CR-QCCP (5)'!F22+'CR-QCCP (6)'!F22+'CR-QCCP (7)'!F22+'CR-QCCP (8)'!F22+'CR-QCCP (9)'!F22+'CR-QCCP (10)'!F22</f>
        <v>0</v>
      </c>
      <c r="G22" s="266">
        <f>SUM('CR-QCCP (1)'!G22+'CR-QCCP (2)'!G22+'CR-QCCP (3)'!G22)+'CR-QCCP (4)'!G22 +'CR-QCCP (5)'!G22+'CR-QCCP (6)'!G22+'CR-QCCP (7)'!G22+'CR-QCCP (8)'!G22+'CR-QCCP (9)'!G22+'CR-QCCP (10)'!G22</f>
        <v>0</v>
      </c>
      <c r="H22" s="266">
        <f>SUM('CR-QCCP (1)'!H22+'CR-QCCP (2)'!H22+'CR-QCCP (3)'!H22)+'CR-QCCP (4)'!H22 +'CR-QCCP (5)'!H22+'CR-QCCP (6)'!H22+'CR-QCCP (7)'!H22+'CR-QCCP (8)'!H22+'CR-QCCP (9)'!H22+'CR-QCCP (10)'!H22</f>
        <v>0</v>
      </c>
      <c r="I22" s="266">
        <f>SUM('CR-QCCP (1)'!I22+'CR-QCCP (2)'!I22+'CR-QCCP (3)'!I22)+'CR-QCCP (4)'!I22 +'CR-QCCP (5)'!I22+'CR-QCCP (6)'!I22+'CR-QCCP (7)'!I22+'CR-QCCP (8)'!I22+'CR-QCCP (9)'!I22+'CR-QCCP (10)'!I22</f>
        <v>0</v>
      </c>
      <c r="J22" s="266">
        <f>SUM('CR-QCCP (1)'!J22+'CR-QCCP (2)'!J22+'CR-QCCP (3)'!J22)+'CR-QCCP (4)'!J22 +'CR-QCCP (5)'!J22+'CR-QCCP (6)'!J22+'CR-QCCP (7)'!J22+'CR-QCCP (8)'!J22+'CR-QCCP (9)'!J22+'CR-QCCP (10)'!J22</f>
        <v>0</v>
      </c>
      <c r="K22" s="266">
        <f>SUM('CR-QCCP (1)'!K22+'CR-QCCP (2)'!K22+'CR-QCCP (3)'!K22)+'CR-QCCP (4)'!K22 +'CR-QCCP (5)'!K22+'CR-QCCP (6)'!K22+'CR-QCCP (7)'!K22+'CR-QCCP (8)'!K22+'CR-QCCP (9)'!K22+'CR-QCCP (10)'!K22</f>
        <v>0</v>
      </c>
      <c r="L22" s="266">
        <f>SUM('CR-QCCP (1)'!L22+'CR-QCCP (2)'!L22+'CR-QCCP (3)'!L22)+'CR-QCCP (4)'!L22 +'CR-QCCP (5)'!L22+'CR-QCCP (6)'!L22+'CR-QCCP (7)'!L22+'CR-QCCP (8)'!L22+'CR-QCCP (9)'!L22+'CR-QCCP (10)'!L22</f>
        <v>0</v>
      </c>
    </row>
    <row r="23" spans="1:14" ht="15.75">
      <c r="B23" s="604" t="s">
        <v>131</v>
      </c>
      <c r="C23" s="1246">
        <v>2</v>
      </c>
      <c r="D23" s="1247" t="s">
        <v>290</v>
      </c>
      <c r="E23" s="1338"/>
      <c r="F23" s="266">
        <f>SUM('CR-QCCP (1)'!F27+'CR-QCCP (2)'!F27+'CR-QCCP (3)'!F27)+'CR-QCCP (4)'!F27 +'CR-QCCP (5)'!F27+'CR-QCCP (6)'!F27+'CR-QCCP (7)'!F27+'CR-QCCP (8)'!F27+'CR-QCCP (9)'!F27+'CR-QCCP (10)'!F27</f>
        <v>0</v>
      </c>
      <c r="G23" s="266">
        <f>SUM('CR-QCCP (1)'!G27+'CR-QCCP (2)'!G27+'CR-QCCP (3)'!G27)+'CR-QCCP (4)'!G27 +'CR-QCCP (5)'!G27+'CR-QCCP (6)'!G27+'CR-QCCP (7)'!G27+'CR-QCCP (8)'!G27+'CR-QCCP (9)'!G27+'CR-QCCP (10)'!G27</f>
        <v>0</v>
      </c>
      <c r="H23" s="266">
        <f>SUM('CR-QCCP (1)'!H27+'CR-QCCP (2)'!H27+'CR-QCCP (3)'!H27)+'CR-QCCP (4)'!H27 +'CR-QCCP (5)'!H27+'CR-QCCP (6)'!H27+'CR-QCCP (7)'!H27+'CR-QCCP (8)'!H27+'CR-QCCP (9)'!H27+'CR-QCCP (10)'!H27</f>
        <v>0</v>
      </c>
      <c r="I23" s="266">
        <f>SUM('CR-QCCP (1)'!I27+'CR-QCCP (2)'!I27+'CR-QCCP (3)'!I27)+'CR-QCCP (4)'!I27 +'CR-QCCP (5)'!I27+'CR-QCCP (6)'!I27+'CR-QCCP (7)'!I27+'CR-QCCP (8)'!I27+'CR-QCCP (9)'!I27+'CR-QCCP (10)'!I27</f>
        <v>0</v>
      </c>
      <c r="J23" s="266">
        <f>SUM('CR-QCCP (1)'!J27+'CR-QCCP (2)'!J27+'CR-QCCP (3)'!J27)+'CR-QCCP (4)'!J27 +'CR-QCCP (5)'!J27+'CR-QCCP (6)'!J27+'CR-QCCP (7)'!J27+'CR-QCCP (8)'!J27+'CR-QCCP (9)'!J27+'CR-QCCP (10)'!J27</f>
        <v>0</v>
      </c>
      <c r="K23" s="266">
        <f>SUM('CR-QCCP (1)'!K27+'CR-QCCP (2)'!K27+'CR-QCCP (3)'!K27)+'CR-QCCP (4)'!K27 +'CR-QCCP (5)'!K27+'CR-QCCP (6)'!K27+'CR-QCCP (7)'!K27+'CR-QCCP (8)'!K27+'CR-QCCP (9)'!K27+'CR-QCCP (10)'!K27</f>
        <v>0</v>
      </c>
      <c r="L23" s="266">
        <f>SUM('CR-QCCP (1)'!L27+'CR-QCCP (2)'!L27+'CR-QCCP (3)'!L27)+'CR-QCCP (4)'!L27 +'CR-QCCP (5)'!L27+'CR-QCCP (6)'!L27+'CR-QCCP (7)'!L27+'CR-QCCP (8)'!L27+'CR-QCCP (9)'!L27+'CR-QCCP (10)'!L27</f>
        <v>0</v>
      </c>
    </row>
    <row r="24" spans="1:14" ht="16.5" thickBot="1">
      <c r="B24" s="577" t="s">
        <v>308</v>
      </c>
      <c r="C24" s="1248">
        <v>3</v>
      </c>
      <c r="D24" s="1249" t="s">
        <v>291</v>
      </c>
      <c r="E24" s="361"/>
      <c r="F24" s="266">
        <f>SUM('CR-QCCP (1)'!F32+'CR-QCCP (2)'!F32+'CR-QCCP (3)'!F32)+'CR-QCCP (4)'!F32 +'CR-QCCP (5)'!F32+'CR-QCCP (6)'!F32+'CR-QCCP (7)'!F32+'CR-QCCP (8)'!F32+'CR-QCCP (9)'!F32+'CR-QCCP (10)'!F32</f>
        <v>0</v>
      </c>
      <c r="G24" s="361"/>
      <c r="H24" s="361"/>
      <c r="I24" s="361"/>
      <c r="J24" s="361"/>
      <c r="K24" s="266">
        <f>SUM('CR-QCCP (1)'!K32+'CR-QCCP (2)'!K32+'CR-QCCP (3)'!K32)+'CR-QCCP (4)'!K32 +'CR-QCCP (5)'!K32+'CR-QCCP (6)'!K32+'CR-QCCP (7)'!K32+'CR-QCCP (8)'!K32+'CR-QCCP (9)'!K32+'CR-QCCP (10)'!K32</f>
        <v>0</v>
      </c>
      <c r="L24" s="266">
        <f>SUM('CR-QCCP (1)'!L32+'CR-QCCP (2)'!L32+'CR-QCCP (3)'!L32)+'CR-QCCP (4)'!L32 +'CR-QCCP (5)'!L32+'CR-QCCP (6)'!L32+'CR-QCCP (7)'!L32+'CR-QCCP (8)'!L32+'CR-QCCP (9)'!L32+'CR-QCCP (10)'!L32</f>
        <v>0</v>
      </c>
    </row>
    <row r="25" spans="1:14" ht="16.5" thickBot="1">
      <c r="B25" s="577" t="s">
        <v>309</v>
      </c>
      <c r="C25" s="1242"/>
      <c r="D25" s="1243" t="s">
        <v>1999</v>
      </c>
      <c r="E25" s="361"/>
      <c r="F25" s="1244">
        <f>F22+F23+F24</f>
        <v>0</v>
      </c>
      <c r="G25" s="1244">
        <f>G22+G23</f>
        <v>0</v>
      </c>
      <c r="H25" s="1244">
        <f>H22+H23</f>
        <v>0</v>
      </c>
      <c r="I25" s="1244">
        <f>I22+I23</f>
        <v>0</v>
      </c>
      <c r="J25" s="1244">
        <f>J22+J23</f>
        <v>0</v>
      </c>
      <c r="K25" s="1244">
        <f>K22+K23+K24</f>
        <v>0</v>
      </c>
      <c r="L25" s="1244">
        <f>L22+L23</f>
        <v>0</v>
      </c>
    </row>
    <row r="27" spans="1:14" customFormat="1" ht="16.5" thickBot="1">
      <c r="A27" t="s">
        <v>1582</v>
      </c>
      <c r="B27" t="s">
        <v>309</v>
      </c>
      <c r="C27" s="1260"/>
      <c r="D27" s="1269" t="s">
        <v>318</v>
      </c>
      <c r="E27" s="266">
        <f>SUM('CR-QCCP (1)'!E35+'CR-QCCP (2)'!E35+'CR-QCCP (3)'!E35)+'CR-QCCP (4)'!E35 +'CR-QCCP (5)'!E35+'CR-QCCP (6)'!E35+'CR-QCCP (7)'!E35+'CR-QCCP (8)'!E32+'CR-QCCP (9)'!E35+'CR-QCCP (10)'!E35</f>
        <v>0</v>
      </c>
      <c r="F27" s="25"/>
      <c r="G27" s="1252"/>
      <c r="H27" s="1252"/>
      <c r="I27" s="1252"/>
      <c r="J27" s="1252"/>
      <c r="K27" s="1252"/>
      <c r="L27" s="1252"/>
      <c r="M27" s="1252"/>
      <c r="N27" s="1253"/>
    </row>
    <row r="28" spans="1:14">
      <c r="A28" s="607" t="s">
        <v>1932</v>
      </c>
      <c r="B28" s="584" t="s">
        <v>1932</v>
      </c>
      <c r="G28" s="81"/>
      <c r="H28" s="81"/>
      <c r="I28" s="81"/>
      <c r="J28" s="81"/>
      <c r="K28" s="81"/>
      <c r="L28" s="81"/>
      <c r="M28" s="81"/>
      <c r="N28" s="81"/>
    </row>
    <row r="29" spans="1:14">
      <c r="C29" s="1340" t="s">
        <v>18</v>
      </c>
    </row>
  </sheetData>
  <sheetProtection selectLockedCells="1"/>
  <mergeCells count="5">
    <mergeCell ref="C1:L2"/>
    <mergeCell ref="C6:D6"/>
    <mergeCell ref="E6:F6"/>
    <mergeCell ref="C5:D5"/>
    <mergeCell ref="E5:F5"/>
  </mergeCells>
  <phoneticPr fontId="58" type="noConversion"/>
  <dataValidations count="1">
    <dataValidation type="list" allowBlank="1" showInputMessage="1" showErrorMessage="1" sqref="G19:G20">
      <formula1>BL</formula1>
    </dataValidation>
  </dataValidations>
  <pageMargins left="0.7" right="0.7" top="0.75" bottom="0.75" header="0.3" footer="0.3"/>
  <pageSetup paperSize="9" scale="5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37"/>
  <sheetViews>
    <sheetView showGridLines="0" topLeftCell="C1" workbookViewId="0">
      <selection activeCell="C4" sqref="C4:D4"/>
    </sheetView>
  </sheetViews>
  <sheetFormatPr defaultRowHeight="15"/>
  <cols>
    <col min="1" max="1" width="10.5703125" hidden="1" customWidth="1"/>
    <col min="2" max="2" width="6" hidden="1" customWidth="1"/>
    <col min="3" max="3" width="6.5703125" customWidth="1"/>
    <col min="4" max="4" width="26.140625" customWidth="1"/>
    <col min="5" max="5" width="14.28515625" customWidth="1"/>
    <col min="6" max="6" width="14.85546875" customWidth="1"/>
    <col min="7" max="7" width="15.85546875" customWidth="1"/>
    <col min="8" max="8" width="17.85546875" customWidth="1"/>
    <col min="9" max="9" width="14.42578125" customWidth="1"/>
    <col min="10" max="10" width="13" customWidth="1"/>
    <col min="11" max="11" width="16.85546875" customWidth="1"/>
    <col min="12" max="12" width="19.42578125" customWidth="1"/>
    <col min="13" max="13" width="9.42578125" customWidth="1"/>
    <col min="14" max="14" width="12.85546875" customWidth="1"/>
  </cols>
  <sheetData>
    <row r="1" spans="1:15" ht="33" customHeight="1">
      <c r="C1" s="1544" t="s">
        <v>294</v>
      </c>
      <c r="D1" s="1545"/>
      <c r="E1" s="1545"/>
      <c r="F1" s="1545"/>
      <c r="G1" s="1545"/>
      <c r="H1" s="1545"/>
      <c r="I1" s="1545"/>
      <c r="J1" s="1545"/>
      <c r="K1" s="1545"/>
      <c r="L1" s="1545"/>
      <c r="M1" s="1545"/>
      <c r="N1" s="1545"/>
      <c r="O1" s="7"/>
    </row>
    <row r="2" spans="1:15">
      <c r="C2" s="1250"/>
      <c r="D2" s="952"/>
      <c r="E2" s="952"/>
      <c r="F2" s="952"/>
      <c r="G2" s="1251"/>
      <c r="H2" s="952"/>
      <c r="I2" s="952"/>
      <c r="J2" s="952"/>
      <c r="K2" s="952"/>
      <c r="L2" s="952"/>
      <c r="M2" s="1252"/>
      <c r="N2" s="1252"/>
      <c r="O2" s="7"/>
    </row>
    <row r="3" spans="1:15" ht="17.25" customHeight="1">
      <c r="A3" s="13"/>
      <c r="B3" s="14"/>
      <c r="C3" s="1432" t="s">
        <v>840</v>
      </c>
      <c r="D3" s="1434"/>
      <c r="E3" s="1534" t="s">
        <v>2042</v>
      </c>
      <c r="F3" s="1434"/>
      <c r="O3" s="7"/>
    </row>
    <row r="4" spans="1:15" ht="15" customHeight="1">
      <c r="A4" s="13"/>
      <c r="B4" s="14"/>
      <c r="C4" s="1435"/>
      <c r="D4" s="1437"/>
      <c r="E4" s="1515"/>
      <c r="F4" s="1540"/>
      <c r="O4" s="7"/>
    </row>
    <row r="5" spans="1:15">
      <c r="C5" s="1267"/>
      <c r="E5" s="81"/>
      <c r="F5" s="7"/>
      <c r="G5" s="1254"/>
      <c r="H5" s="7"/>
      <c r="I5" s="7"/>
      <c r="J5" s="1252"/>
      <c r="K5" s="1252"/>
      <c r="L5" s="1252"/>
      <c r="M5" s="1252"/>
      <c r="N5" s="1252"/>
      <c r="O5" s="7"/>
    </row>
    <row r="6" spans="1:15" ht="18" hidden="1" customHeight="1">
      <c r="C6" s="1267"/>
      <c r="D6" s="81"/>
      <c r="E6" s="81" t="s">
        <v>2284</v>
      </c>
      <c r="F6" s="7" t="s">
        <v>1933</v>
      </c>
      <c r="G6" s="1254" t="s">
        <v>2285</v>
      </c>
      <c r="H6" s="7" t="s">
        <v>1934</v>
      </c>
      <c r="I6" s="7" t="s">
        <v>1275</v>
      </c>
      <c r="J6" s="1252"/>
      <c r="K6" s="1252" t="s">
        <v>1582</v>
      </c>
      <c r="L6" s="1252"/>
      <c r="M6" s="1252"/>
      <c r="N6" s="1252"/>
      <c r="O6" s="7"/>
    </row>
    <row r="7" spans="1:15" ht="15.75" thickBot="1">
      <c r="C7" s="1267"/>
      <c r="D7" s="1294" t="s">
        <v>628</v>
      </c>
      <c r="E7" s="81"/>
      <c r="F7" s="7"/>
      <c r="G7" s="1254"/>
      <c r="H7" s="7"/>
      <c r="I7" s="7"/>
      <c r="J7" s="1252"/>
      <c r="K7" s="1252"/>
      <c r="L7" s="1252"/>
      <c r="M7" s="1252"/>
      <c r="N7" s="1252"/>
      <c r="O7" s="7"/>
    </row>
    <row r="8" spans="1:15" ht="43.5" customHeight="1">
      <c r="C8" s="1277" t="s">
        <v>964</v>
      </c>
      <c r="D8" s="1228" t="s">
        <v>2147</v>
      </c>
      <c r="E8" s="1228" t="s">
        <v>1948</v>
      </c>
      <c r="F8" s="1228" t="s">
        <v>2287</v>
      </c>
      <c r="G8" s="1228" t="s">
        <v>295</v>
      </c>
      <c r="H8" s="1228" t="s">
        <v>1289</v>
      </c>
      <c r="I8" s="1228" t="s">
        <v>296</v>
      </c>
      <c r="J8" s="1278" t="s">
        <v>2199</v>
      </c>
      <c r="K8" s="1279" t="s">
        <v>2086</v>
      </c>
      <c r="L8" s="1252"/>
      <c r="M8" s="1252"/>
      <c r="N8" s="1252"/>
      <c r="O8" s="7"/>
    </row>
    <row r="9" spans="1:15" ht="15.75">
      <c r="C9" s="1255">
        <v>1</v>
      </c>
      <c r="D9" s="1284">
        <v>2</v>
      </c>
      <c r="E9" s="1285">
        <v>3</v>
      </c>
      <c r="F9" s="1285">
        <v>4</v>
      </c>
      <c r="G9" s="1285">
        <v>5</v>
      </c>
      <c r="H9" s="1285">
        <v>6</v>
      </c>
      <c r="I9" s="1285">
        <v>7</v>
      </c>
      <c r="J9" s="1285">
        <v>8</v>
      </c>
      <c r="K9" s="1285">
        <v>9</v>
      </c>
      <c r="L9" s="1252"/>
      <c r="M9" s="1252"/>
      <c r="N9" s="1252"/>
      <c r="O9" s="7"/>
    </row>
    <row r="10" spans="1:15" ht="29.25" customHeight="1">
      <c r="B10" t="s">
        <v>354</v>
      </c>
      <c r="C10" s="1261">
        <v>1</v>
      </c>
      <c r="D10" s="1262" t="s">
        <v>297</v>
      </c>
      <c r="E10" s="343">
        <v>1</v>
      </c>
      <c r="F10" s="197"/>
      <c r="G10" s="266">
        <f>E10*F10</f>
        <v>0</v>
      </c>
      <c r="H10" s="197"/>
      <c r="I10" s="392">
        <f>MAX((G10-H10),0)</f>
        <v>0</v>
      </c>
      <c r="J10" s="464">
        <v>12.5</v>
      </c>
      <c r="K10" s="392">
        <f>I10*J10</f>
        <v>0</v>
      </c>
      <c r="L10" s="1252"/>
      <c r="M10" s="1252"/>
      <c r="N10" s="1252"/>
      <c r="O10" s="7"/>
    </row>
    <row r="11" spans="1:15">
      <c r="A11" s="584" t="s">
        <v>1932</v>
      </c>
      <c r="B11" s="584" t="s">
        <v>1932</v>
      </c>
      <c r="O11" s="7"/>
    </row>
    <row r="12" spans="1:15" hidden="1">
      <c r="E12" t="s">
        <v>2453</v>
      </c>
      <c r="F12" t="s">
        <v>1732</v>
      </c>
      <c r="G12" t="s">
        <v>1463</v>
      </c>
      <c r="H12" t="s">
        <v>1464</v>
      </c>
      <c r="I12" t="s">
        <v>1455</v>
      </c>
      <c r="J12" t="s">
        <v>2285</v>
      </c>
      <c r="K12" t="s">
        <v>518</v>
      </c>
      <c r="L12" t="s">
        <v>1275</v>
      </c>
      <c r="N12" s="1252" t="s">
        <v>1582</v>
      </c>
      <c r="O12" s="7"/>
    </row>
    <row r="13" spans="1:15">
      <c r="C13" s="1252"/>
      <c r="D13" s="1252"/>
      <c r="E13" s="1252"/>
      <c r="F13" s="1252"/>
      <c r="G13" s="1252"/>
      <c r="H13" s="1252"/>
      <c r="I13" s="1252"/>
      <c r="J13" s="1252"/>
      <c r="K13" s="1252"/>
      <c r="L13" s="1252"/>
      <c r="M13" s="1252"/>
      <c r="N13" s="1252"/>
      <c r="O13" s="7"/>
    </row>
    <row r="14" spans="1:15" ht="20.25">
      <c r="C14" s="1268" t="s">
        <v>298</v>
      </c>
      <c r="D14" s="1265"/>
      <c r="E14" s="1265"/>
      <c r="F14" s="1265"/>
      <c r="G14" s="1256"/>
      <c r="H14" s="1256"/>
      <c r="I14" s="1256"/>
      <c r="J14" s="1256"/>
      <c r="K14" s="1256"/>
      <c r="L14" s="1256"/>
      <c r="M14" s="1256"/>
      <c r="N14" s="1256"/>
      <c r="O14" s="7"/>
    </row>
    <row r="15" spans="1:15" ht="90.75" customHeight="1">
      <c r="C15" s="1280" t="s">
        <v>964</v>
      </c>
      <c r="D15" s="1281" t="s">
        <v>1970</v>
      </c>
      <c r="E15" s="1281" t="s">
        <v>286</v>
      </c>
      <c r="F15" s="1281" t="s">
        <v>299</v>
      </c>
      <c r="G15" s="1281" t="s">
        <v>300</v>
      </c>
      <c r="H15" s="1281" t="s">
        <v>1973</v>
      </c>
      <c r="I15" s="1281" t="s">
        <v>301</v>
      </c>
      <c r="J15" s="1282" t="s">
        <v>128</v>
      </c>
      <c r="K15" s="1281" t="s">
        <v>852</v>
      </c>
      <c r="L15" s="1281" t="s">
        <v>358</v>
      </c>
      <c r="M15" s="1278" t="s">
        <v>2199</v>
      </c>
      <c r="N15" s="1289" t="s">
        <v>129</v>
      </c>
      <c r="O15" s="7"/>
    </row>
    <row r="16" spans="1:15" ht="16.5" thickBot="1">
      <c r="C16" s="1283">
        <v>1</v>
      </c>
      <c r="D16" s="1257">
        <v>2</v>
      </c>
      <c r="E16" s="1258">
        <v>3</v>
      </c>
      <c r="F16" s="1258">
        <v>4</v>
      </c>
      <c r="G16" s="1258">
        <v>5</v>
      </c>
      <c r="H16" s="1258">
        <v>6</v>
      </c>
      <c r="I16" s="1258">
        <v>7</v>
      </c>
      <c r="J16" s="1258">
        <v>8</v>
      </c>
      <c r="K16" s="1258">
        <v>9</v>
      </c>
      <c r="L16" s="1258">
        <v>10</v>
      </c>
      <c r="M16" s="1258">
        <v>11</v>
      </c>
      <c r="N16" s="1290">
        <v>12</v>
      </c>
      <c r="O16" s="7"/>
    </row>
    <row r="17" spans="1:15" ht="16.5" thickBot="1">
      <c r="C17" s="1339"/>
      <c r="D17" s="1275" t="s">
        <v>302</v>
      </c>
      <c r="E17" s="1276"/>
      <c r="F17" s="1276"/>
      <c r="G17" s="1276"/>
      <c r="H17" s="1276"/>
      <c r="I17" s="1276"/>
      <c r="J17" s="1276"/>
      <c r="K17" s="1276"/>
      <c r="L17" s="1276"/>
      <c r="M17" s="1276"/>
      <c r="N17" s="1291"/>
      <c r="O17" s="7"/>
    </row>
    <row r="18" spans="1:15" ht="15.75">
      <c r="B18" t="s">
        <v>132</v>
      </c>
      <c r="C18" s="1246">
        <v>1</v>
      </c>
      <c r="D18" s="1247" t="s">
        <v>289</v>
      </c>
      <c r="E18" s="1276"/>
      <c r="F18" s="266">
        <f t="shared" ref="F18:L18" si="0">SUM(F19:F22)</f>
        <v>0</v>
      </c>
      <c r="G18" s="266">
        <f t="shared" si="0"/>
        <v>0</v>
      </c>
      <c r="H18" s="266">
        <f t="shared" si="0"/>
        <v>0</v>
      </c>
      <c r="I18" s="266">
        <f t="shared" si="0"/>
        <v>0</v>
      </c>
      <c r="J18" s="266">
        <f t="shared" si="0"/>
        <v>0</v>
      </c>
      <c r="K18" s="266">
        <f t="shared" si="0"/>
        <v>0</v>
      </c>
      <c r="L18" s="266">
        <f t="shared" si="0"/>
        <v>0</v>
      </c>
      <c r="M18" s="1276"/>
      <c r="N18" s="266">
        <f>SUM(N19:N22)</f>
        <v>0</v>
      </c>
      <c r="O18" s="7"/>
    </row>
    <row r="19" spans="1:15" ht="14.25" customHeight="1">
      <c r="B19" t="s">
        <v>119</v>
      </c>
      <c r="C19" s="1245"/>
      <c r="D19" s="353" t="s">
        <v>1779</v>
      </c>
      <c r="E19" s="1364"/>
      <c r="F19" s="197"/>
      <c r="G19" s="266">
        <f>E19*F19</f>
        <v>0</v>
      </c>
      <c r="H19" s="197"/>
      <c r="I19" s="392">
        <f>IF(H19&gt;0,H19,0)</f>
        <v>0</v>
      </c>
      <c r="J19" s="392">
        <f>G19+I19</f>
        <v>0</v>
      </c>
      <c r="K19" s="197"/>
      <c r="L19" s="392">
        <f>MAX((J19-K19),0)</f>
        <v>0</v>
      </c>
      <c r="M19" s="1364"/>
      <c r="N19" s="1292">
        <f>L19*M19</f>
        <v>0</v>
      </c>
      <c r="O19" s="7"/>
    </row>
    <row r="20" spans="1:15" ht="14.25" customHeight="1">
      <c r="B20" t="s">
        <v>120</v>
      </c>
      <c r="C20" s="1245"/>
      <c r="D20" s="353" t="s">
        <v>1780</v>
      </c>
      <c r="E20" s="1364"/>
      <c r="F20" s="197"/>
      <c r="G20" s="266">
        <f>E20*F20</f>
        <v>0</v>
      </c>
      <c r="H20" s="197"/>
      <c r="I20" s="392">
        <f>IF(H20&gt;0,H20,0)</f>
        <v>0</v>
      </c>
      <c r="J20" s="392">
        <f>G20+I20</f>
        <v>0</v>
      </c>
      <c r="K20" s="197"/>
      <c r="L20" s="392">
        <f>MAX((J20-K20),0)</f>
        <v>0</v>
      </c>
      <c r="M20" s="1364"/>
      <c r="N20" s="1292">
        <f>L20*M20</f>
        <v>0</v>
      </c>
      <c r="O20" s="7"/>
    </row>
    <row r="21" spans="1:15" ht="13.5" customHeight="1" thickBot="1">
      <c r="B21" t="s">
        <v>121</v>
      </c>
      <c r="C21" s="1245"/>
      <c r="D21" s="353" t="s">
        <v>1781</v>
      </c>
      <c r="E21" s="1364"/>
      <c r="F21" s="197"/>
      <c r="G21" s="266">
        <f>E21*F21</f>
        <v>0</v>
      </c>
      <c r="H21" s="197"/>
      <c r="I21" s="392">
        <f>IF(H21&gt;0,H21,0)</f>
        <v>0</v>
      </c>
      <c r="J21" s="392">
        <f>G21+I21</f>
        <v>0</v>
      </c>
      <c r="K21" s="197"/>
      <c r="L21" s="392">
        <f>MAX((J21-K21),0)</f>
        <v>0</v>
      </c>
      <c r="M21" s="1364"/>
      <c r="N21" s="1292">
        <f>L21*M21</f>
        <v>0</v>
      </c>
      <c r="O21" s="7"/>
    </row>
    <row r="22" spans="1:15" ht="16.5" thickBot="1">
      <c r="C22" s="1339"/>
      <c r="D22" s="1275"/>
      <c r="E22" s="1298"/>
      <c r="F22" s="1276"/>
      <c r="G22" s="1276"/>
      <c r="H22" s="1276"/>
      <c r="I22" s="1276"/>
      <c r="J22" s="1276"/>
      <c r="K22" s="1276"/>
      <c r="L22" s="1276"/>
      <c r="M22" s="1276"/>
      <c r="N22" s="1291"/>
      <c r="O22" s="7"/>
    </row>
    <row r="23" spans="1:15" ht="28.5" customHeight="1">
      <c r="B23" t="s">
        <v>133</v>
      </c>
      <c r="C23" s="1246">
        <v>2</v>
      </c>
      <c r="D23" s="1247" t="s">
        <v>290</v>
      </c>
      <c r="E23" s="1276"/>
      <c r="F23" s="266">
        <f t="shared" ref="F23:L23" si="1">SUM(F24:F27)</f>
        <v>0</v>
      </c>
      <c r="G23" s="266">
        <f t="shared" si="1"/>
        <v>0</v>
      </c>
      <c r="H23" s="266">
        <f t="shared" si="1"/>
        <v>0</v>
      </c>
      <c r="I23" s="266">
        <f t="shared" si="1"/>
        <v>0</v>
      </c>
      <c r="J23" s="266">
        <f t="shared" si="1"/>
        <v>0</v>
      </c>
      <c r="K23" s="266">
        <f t="shared" si="1"/>
        <v>0</v>
      </c>
      <c r="L23" s="266">
        <f t="shared" si="1"/>
        <v>0</v>
      </c>
      <c r="M23" s="1077"/>
      <c r="N23" s="266">
        <f>SUM(N24:N27)</f>
        <v>0</v>
      </c>
      <c r="O23" s="7"/>
    </row>
    <row r="24" spans="1:15" ht="15" customHeight="1">
      <c r="B24" t="s">
        <v>122</v>
      </c>
      <c r="C24" s="1245"/>
      <c r="D24" s="353" t="s">
        <v>1779</v>
      </c>
      <c r="E24" s="1364"/>
      <c r="F24" s="197"/>
      <c r="G24" s="266">
        <f>E24*F24</f>
        <v>0</v>
      </c>
      <c r="H24" s="197"/>
      <c r="I24" s="392">
        <f>IF(H24&gt;0,H24,0)</f>
        <v>0</v>
      </c>
      <c r="J24" s="392">
        <f>G24+I24</f>
        <v>0</v>
      </c>
      <c r="K24" s="197"/>
      <c r="L24" s="392">
        <f>MAX((J24-K24),0)</f>
        <v>0</v>
      </c>
      <c r="M24" s="1364"/>
      <c r="N24" s="1292">
        <f>L24*M24</f>
        <v>0</v>
      </c>
      <c r="O24" s="7"/>
    </row>
    <row r="25" spans="1:15" ht="12.75" customHeight="1">
      <c r="B25" t="s">
        <v>123</v>
      </c>
      <c r="C25" s="1245"/>
      <c r="D25" s="353" t="s">
        <v>1780</v>
      </c>
      <c r="E25" s="1364"/>
      <c r="F25" s="197"/>
      <c r="G25" s="266">
        <f>E25*F25</f>
        <v>0</v>
      </c>
      <c r="H25" s="197"/>
      <c r="I25" s="392">
        <f>IF(H25&gt;0,H25,0)</f>
        <v>0</v>
      </c>
      <c r="J25" s="392">
        <f>G25+I25</f>
        <v>0</v>
      </c>
      <c r="K25" s="197"/>
      <c r="L25" s="392">
        <f>MAX((J25-K25),0)</f>
        <v>0</v>
      </c>
      <c r="M25" s="1364"/>
      <c r="N25" s="1292">
        <f>L25*M25</f>
        <v>0</v>
      </c>
      <c r="O25" s="7"/>
    </row>
    <row r="26" spans="1:15" ht="13.5" customHeight="1" thickBot="1">
      <c r="B26" t="s">
        <v>124</v>
      </c>
      <c r="C26" s="1245"/>
      <c r="D26" s="353" t="s">
        <v>1781</v>
      </c>
      <c r="E26" s="1364"/>
      <c r="F26" s="197"/>
      <c r="G26" s="266">
        <f>E26*F26</f>
        <v>0</v>
      </c>
      <c r="H26" s="197"/>
      <c r="I26" s="392">
        <f>IF(H26&gt;0,H26,0)</f>
        <v>0</v>
      </c>
      <c r="J26" s="392">
        <f>G26+I26</f>
        <v>0</v>
      </c>
      <c r="K26" s="197"/>
      <c r="L26" s="392">
        <f>MAX((J26-K26),0)</f>
        <v>0</v>
      </c>
      <c r="M26" s="1364"/>
      <c r="N26" s="1292">
        <f>L26*M26</f>
        <v>0</v>
      </c>
      <c r="O26" s="7"/>
    </row>
    <row r="27" spans="1:15" ht="16.5" thickBot="1">
      <c r="C27" s="1339"/>
      <c r="D27" s="1275"/>
      <c r="E27" s="1298"/>
      <c r="F27" s="1276"/>
      <c r="G27" s="1276"/>
      <c r="H27" s="1276"/>
      <c r="I27" s="1276"/>
      <c r="J27" s="1276"/>
      <c r="K27" s="1276"/>
      <c r="L27" s="1276"/>
      <c r="M27" s="1276"/>
      <c r="N27" s="1291"/>
      <c r="O27" s="7"/>
    </row>
    <row r="28" spans="1:15" ht="29.25" customHeight="1" thickBot="1">
      <c r="B28" t="s">
        <v>125</v>
      </c>
      <c r="C28" s="1246">
        <v>3</v>
      </c>
      <c r="D28" s="1247" t="s">
        <v>291</v>
      </c>
      <c r="E28" s="1276"/>
      <c r="F28" s="197"/>
      <c r="G28" s="1276"/>
      <c r="H28" s="1276"/>
      <c r="I28" s="1276"/>
      <c r="J28" s="1276"/>
      <c r="K28" s="197"/>
      <c r="L28" s="392">
        <f>MAX((F28-K28),0)</f>
        <v>0</v>
      </c>
      <c r="M28" s="1364"/>
      <c r="N28" s="1292">
        <f>L28*M28</f>
        <v>0</v>
      </c>
      <c r="O28" s="7"/>
    </row>
    <row r="29" spans="1:15" ht="29.25" customHeight="1" thickBot="1">
      <c r="B29" t="s">
        <v>126</v>
      </c>
      <c r="C29" s="1263">
        <v>4</v>
      </c>
      <c r="D29" s="1264" t="s">
        <v>303</v>
      </c>
      <c r="E29" s="1276"/>
      <c r="F29" s="197"/>
      <c r="G29" s="266">
        <f>E29*F29</f>
        <v>0</v>
      </c>
      <c r="H29" s="197"/>
      <c r="I29" s="392">
        <f>IF(H29&gt;0,H29,0)</f>
        <v>0</v>
      </c>
      <c r="J29" s="392">
        <f>G29+I29</f>
        <v>0</v>
      </c>
      <c r="K29" s="197"/>
      <c r="L29" s="392">
        <f>MAX((J29-K29),0)</f>
        <v>0</v>
      </c>
      <c r="M29" s="1364"/>
      <c r="N29" s="1292">
        <f>L29*M29</f>
        <v>0</v>
      </c>
      <c r="O29" s="7"/>
    </row>
    <row r="30" spans="1:15" ht="16.5" thickBot="1">
      <c r="B30" t="s">
        <v>118</v>
      </c>
      <c r="C30" s="1242"/>
      <c r="D30" s="1243" t="s">
        <v>1999</v>
      </c>
      <c r="E30" s="1298"/>
      <c r="F30" s="1244">
        <f>F18+F23+F28+F29</f>
        <v>0</v>
      </c>
      <c r="G30" s="1244">
        <f t="shared" ref="G30:N30" si="2">G18+G23+G28+G29</f>
        <v>0</v>
      </c>
      <c r="H30" s="1244">
        <f t="shared" si="2"/>
        <v>0</v>
      </c>
      <c r="I30" s="1244">
        <f t="shared" si="2"/>
        <v>0</v>
      </c>
      <c r="J30" s="1244">
        <f t="shared" si="2"/>
        <v>0</v>
      </c>
      <c r="K30" s="1244">
        <f t="shared" si="2"/>
        <v>0</v>
      </c>
      <c r="L30" s="1244">
        <f t="shared" si="2"/>
        <v>0</v>
      </c>
      <c r="M30" s="1276"/>
      <c r="N30" s="1293">
        <f t="shared" si="2"/>
        <v>0</v>
      </c>
      <c r="O30" s="7"/>
    </row>
    <row r="31" spans="1:15">
      <c r="C31" s="1259"/>
      <c r="D31" s="7"/>
      <c r="E31" s="7"/>
      <c r="F31" s="1252"/>
      <c r="G31" s="1252"/>
      <c r="H31" s="1252"/>
      <c r="I31" s="1252"/>
      <c r="J31" s="1252"/>
      <c r="K31" s="1252"/>
      <c r="L31" s="1252"/>
      <c r="M31" s="7"/>
      <c r="N31" s="7"/>
      <c r="O31" s="7"/>
    </row>
    <row r="32" spans="1:15" ht="27.75" customHeight="1" thickBot="1">
      <c r="A32" t="s">
        <v>1582</v>
      </c>
      <c r="B32" t="s">
        <v>316</v>
      </c>
      <c r="C32" s="1288"/>
      <c r="D32" s="1269" t="s">
        <v>130</v>
      </c>
      <c r="E32" s="1295">
        <f>N30+K10</f>
        <v>0</v>
      </c>
      <c r="F32" s="1252"/>
      <c r="G32" s="1252"/>
      <c r="H32" s="1252"/>
      <c r="I32" s="1252"/>
      <c r="J32" s="1252"/>
      <c r="K32" s="1252"/>
      <c r="L32" s="1252"/>
      <c r="M32" s="1252"/>
      <c r="N32" s="1252"/>
      <c r="O32" s="7"/>
    </row>
    <row r="33" spans="1:15">
      <c r="A33" s="584" t="s">
        <v>1932</v>
      </c>
      <c r="B33" s="584" t="s">
        <v>1932</v>
      </c>
      <c r="C33" s="7"/>
      <c r="O33" s="7"/>
    </row>
    <row r="34" spans="1:15">
      <c r="O34" s="7"/>
    </row>
    <row r="35" spans="1:15">
      <c r="O35" s="7"/>
    </row>
    <row r="36" spans="1:15">
      <c r="O36" s="7"/>
    </row>
    <row r="37" spans="1:15">
      <c r="O37" s="7"/>
    </row>
  </sheetData>
  <sheetProtection selectLockedCells="1"/>
  <mergeCells count="5">
    <mergeCell ref="E3:F3"/>
    <mergeCell ref="C4:D4"/>
    <mergeCell ref="E4:F4"/>
    <mergeCell ref="C1:N1"/>
    <mergeCell ref="C3:D3"/>
  </mergeCells>
  <phoneticPr fontId="58" type="noConversion"/>
  <dataValidations count="5">
    <dataValidation type="list" allowBlank="1" showDropDown="1" showInputMessage="1" showErrorMessage="1" sqref="E26">
      <formula1>PFC</formula1>
    </dataValidation>
    <dataValidation type="list" allowBlank="1" showDropDown="1" showInputMessage="1" showErrorMessage="1" sqref="M29">
      <formula1>_RW2</formula1>
    </dataValidation>
    <dataValidation type="decimal" allowBlank="1" showInputMessage="1" showErrorMessage="1" errorTitle="Error !" error="The reported value is either a text or Negative or Greater than 13 digits (9999999999999.99)._x000a_ _x000a_Please report correct value._x000a_" sqref="H19:H21 K19:K21 H10 H24:H26 K28:K29 H29 F19:F21 F10 K24:K26 F24:F26 F28:F29">
      <formula1>0</formula1>
      <formula2>9999999999999.99</formula2>
    </dataValidation>
    <dataValidation type="list" allowBlank="1" showDropDown="1" showInputMessage="1" showErrorMessage="1" sqref="E19 E20 E21 E24 E25">
      <formula1>PFC</formula1>
    </dataValidation>
    <dataValidation type="list" allowBlank="1" showDropDown="1" showInputMessage="1" showErrorMessage="1" sqref="M19 M20 M21 M24 M25 M26 M28">
      <formula1>_RW2</formula1>
    </dataValidation>
  </dataValidations>
  <pageMargins left="0.7" right="0.7" top="0.75" bottom="0.75" header="0.3" footer="0.3"/>
  <pageSetup orientation="portrait" r:id="rId1"/>
  <ignoredErrors>
    <ignoredError sqref="L28"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36"/>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D7" sqref="D7"/>
    </sheetView>
  </sheetViews>
  <sheetFormatPr defaultColWidth="9" defaultRowHeight="15"/>
  <cols>
    <col min="1" max="1" width="8.5703125" style="598" hidden="1" customWidth="1"/>
    <col min="2" max="2" width="16.85546875"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26" style="25" customWidth="1"/>
    <col min="9" max="9" width="25.42578125" style="25" customWidth="1"/>
    <col min="10" max="10" width="24.5703125" style="25" customWidth="1"/>
    <col min="11" max="11" width="20.140625" style="25" customWidth="1"/>
    <col min="12" max="12" width="17.42578125" style="25" customWidth="1"/>
    <col min="13" max="16384" width="9" style="25"/>
  </cols>
  <sheetData>
    <row r="1" spans="1:12">
      <c r="C1" s="1456" t="s">
        <v>29</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96</v>
      </c>
      <c r="C5" s="1445" t="s">
        <v>840</v>
      </c>
      <c r="D5" s="1445"/>
      <c r="E5" s="1445" t="s">
        <v>2042</v>
      </c>
      <c r="F5" s="1445"/>
      <c r="G5" s="35"/>
      <c r="I5" s="1348"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26.25" customHeight="1"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365</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366</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367</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368</v>
      </c>
      <c r="C23" s="1245"/>
      <c r="D23" s="353" t="s">
        <v>1779</v>
      </c>
      <c r="E23" s="1364"/>
      <c r="F23" s="197"/>
      <c r="G23" s="266">
        <f>F23*E23</f>
        <v>0</v>
      </c>
      <c r="H23" s="197"/>
      <c r="I23" s="392">
        <f>IF(H23&gt;0,H23,0)</f>
        <v>0</v>
      </c>
      <c r="J23" s="392">
        <f>G23+I23</f>
        <v>0</v>
      </c>
      <c r="K23" s="197"/>
      <c r="L23" s="1241">
        <f>MAX((J23-K23),0)</f>
        <v>0</v>
      </c>
    </row>
    <row r="24" spans="1:12" ht="15.75">
      <c r="B24" s="577" t="s">
        <v>369</v>
      </c>
      <c r="C24" s="1245"/>
      <c r="D24" s="353" t="s">
        <v>1780</v>
      </c>
      <c r="E24" s="1364"/>
      <c r="F24" s="197"/>
      <c r="G24" s="266">
        <f>F24*E24</f>
        <v>0</v>
      </c>
      <c r="H24" s="197"/>
      <c r="I24" s="392">
        <f>IF(H24&gt;0,H24,0)</f>
        <v>0</v>
      </c>
      <c r="J24" s="392">
        <f>G24+I24</f>
        <v>0</v>
      </c>
      <c r="K24" s="197"/>
      <c r="L24" s="1241">
        <f>MAX((J24-K24),0)</f>
        <v>0</v>
      </c>
    </row>
    <row r="25" spans="1:12" ht="16.5" thickBot="1">
      <c r="B25" s="604" t="s">
        <v>370</v>
      </c>
      <c r="C25" s="1245"/>
      <c r="D25" s="353" t="s">
        <v>1781</v>
      </c>
      <c r="E25" s="1364"/>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371</v>
      </c>
      <c r="C27" s="1246">
        <v>2</v>
      </c>
      <c r="D27" s="1247" t="s">
        <v>290</v>
      </c>
      <c r="E27" s="1338"/>
      <c r="F27" s="266">
        <f>SUM(F28:F31)</f>
        <v>0</v>
      </c>
      <c r="G27" s="266">
        <f t="shared" ref="G27:L27" si="1">SUM(G28:G31)</f>
        <v>0</v>
      </c>
      <c r="H27" s="266">
        <f t="shared" si="1"/>
        <v>0</v>
      </c>
      <c r="I27" s="266">
        <f t="shared" si="1"/>
        <v>0</v>
      </c>
      <c r="J27" s="266">
        <f t="shared" si="1"/>
        <v>0</v>
      </c>
      <c r="K27" s="266">
        <f t="shared" si="1"/>
        <v>0</v>
      </c>
      <c r="L27" s="266">
        <f t="shared" si="1"/>
        <v>0</v>
      </c>
    </row>
    <row r="28" spans="1:12" ht="15.75">
      <c r="B28" s="604" t="s">
        <v>372</v>
      </c>
      <c r="C28" s="1245"/>
      <c r="D28" s="353" t="s">
        <v>1779</v>
      </c>
      <c r="E28" s="1364"/>
      <c r="F28" s="197"/>
      <c r="G28" s="266">
        <f>F28*E28</f>
        <v>0</v>
      </c>
      <c r="H28" s="197"/>
      <c r="I28" s="392">
        <f>IF(H28&gt;0,H28,0)</f>
        <v>0</v>
      </c>
      <c r="J28" s="392">
        <f>G28+I28</f>
        <v>0</v>
      </c>
      <c r="K28" s="197"/>
      <c r="L28" s="1241">
        <f>MAX((J28-K28),0)</f>
        <v>0</v>
      </c>
    </row>
    <row r="29" spans="1:12" ht="15.75">
      <c r="B29" s="584" t="s">
        <v>373</v>
      </c>
      <c r="C29" s="1245"/>
      <c r="D29" s="353" t="s">
        <v>1780</v>
      </c>
      <c r="E29" s="1364"/>
      <c r="F29" s="197"/>
      <c r="G29" s="266">
        <f>F29*E29</f>
        <v>0</v>
      </c>
      <c r="H29" s="197"/>
      <c r="I29" s="392">
        <f>IF(H29&gt;0,H29,0)</f>
        <v>0</v>
      </c>
      <c r="J29" s="392">
        <f>G29+I29</f>
        <v>0</v>
      </c>
      <c r="K29" s="197"/>
      <c r="L29" s="1241">
        <f>MAX((J29-K29),0)</f>
        <v>0</v>
      </c>
    </row>
    <row r="30" spans="1:12" ht="16.5" thickBot="1">
      <c r="B30" s="584" t="s">
        <v>374</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143</v>
      </c>
      <c r="C32" s="1248">
        <v>3</v>
      </c>
      <c r="D32" s="1249" t="s">
        <v>291</v>
      </c>
      <c r="E32" s="361"/>
      <c r="F32" s="1274"/>
      <c r="G32" s="361"/>
      <c r="H32" s="361"/>
      <c r="I32" s="361"/>
      <c r="J32" s="361"/>
      <c r="K32" s="1274"/>
      <c r="L32" s="1241">
        <f>MAX((F32-K32),0)</f>
        <v>0</v>
      </c>
    </row>
    <row r="33" spans="1:14" ht="16.5" thickBot="1">
      <c r="B33" s="577" t="s">
        <v>144</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144</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E23:E25 E28:E30">
      <formula1>PFC</formula1>
    </dataValidation>
    <dataValidation type="list" allowBlank="1" showInputMessage="1" showErrorMessage="1" sqref="G19:G20">
      <formula1>BL</formula1>
    </dataValidation>
    <dataValidation type="decimal" allowBlank="1" showInputMessage="1" showErrorMessage="1" errorTitle="Error !" error="The reported value is either a text or Negative or Greater than 13 digits (9999999999999.99)._x000a_ _x000a_Please report correct value._x000a_" sqref="H23:H25 F28:F30 H12 F14 F12 F23:F25 H14 K28:K30 K23:K25 H28:H30">
      <formula1>0</formula1>
      <formula2>9999999999999.99</formula2>
    </dataValidation>
  </dataValidations>
  <pageMargins left="0.7" right="0.7" top="0.75" bottom="0.75" header="0.3" footer="0.3"/>
  <pageSetup paperSize="9" scale="5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N36"/>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C6" sqref="C6:D6"/>
    </sheetView>
  </sheetViews>
  <sheetFormatPr defaultColWidth="9" defaultRowHeight="15"/>
  <cols>
    <col min="1" max="1" width="12.42578125" style="598" hidden="1" customWidth="1"/>
    <col min="2" max="2" width="23.85546875" style="577" hidden="1" customWidth="1"/>
    <col min="3" max="3" width="9.4257812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0.5703125" style="25" customWidth="1"/>
    <col min="10" max="10" width="24.85546875" style="25" customWidth="1"/>
    <col min="11" max="11" width="20.140625" style="25" customWidth="1"/>
    <col min="12" max="12" width="17.42578125" style="25" customWidth="1"/>
    <col min="13" max="16384" width="9" style="25"/>
  </cols>
  <sheetData>
    <row r="1" spans="1:12">
      <c r="C1" s="1456" t="s">
        <v>28</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97</v>
      </c>
      <c r="C5" s="1445" t="s">
        <v>840</v>
      </c>
      <c r="D5" s="1445"/>
      <c r="E5" s="1445" t="s">
        <v>2042</v>
      </c>
      <c r="F5" s="1445"/>
      <c r="G5" s="35"/>
      <c r="I5" s="1346"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145</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146</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147</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148</v>
      </c>
      <c r="C23" s="1245"/>
      <c r="D23" s="353" t="s">
        <v>1779</v>
      </c>
      <c r="E23" s="1364"/>
      <c r="F23" s="197"/>
      <c r="G23" s="266">
        <f>F23*E23</f>
        <v>0</v>
      </c>
      <c r="H23" s="197"/>
      <c r="I23" s="392">
        <f>IF(H23&gt;0,H23,0)</f>
        <v>0</v>
      </c>
      <c r="J23" s="392">
        <f>G23+I23</f>
        <v>0</v>
      </c>
      <c r="K23" s="197"/>
      <c r="L23" s="1241">
        <f>MAX((J23-K23),0)</f>
        <v>0</v>
      </c>
    </row>
    <row r="24" spans="1:12" ht="15.75">
      <c r="B24" s="577" t="s">
        <v>149</v>
      </c>
      <c r="C24" s="1245"/>
      <c r="D24" s="353" t="s">
        <v>1780</v>
      </c>
      <c r="E24" s="1364"/>
      <c r="F24" s="197"/>
      <c r="G24" s="266">
        <f>F24*E24</f>
        <v>0</v>
      </c>
      <c r="H24" s="197"/>
      <c r="I24" s="392">
        <f>IF(H24&gt;0,H24,0)</f>
        <v>0</v>
      </c>
      <c r="J24" s="392">
        <f>G24+I24</f>
        <v>0</v>
      </c>
      <c r="K24" s="197"/>
      <c r="L24" s="1241">
        <f>MAX((J24-K24),0)</f>
        <v>0</v>
      </c>
    </row>
    <row r="25" spans="1:12" ht="16.5" thickBot="1">
      <c r="B25" s="604" t="s">
        <v>150</v>
      </c>
      <c r="C25" s="1245"/>
      <c r="D25" s="353" t="s">
        <v>1781</v>
      </c>
      <c r="E25" s="1364"/>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151</v>
      </c>
      <c r="C27" s="1246">
        <v>2</v>
      </c>
      <c r="D27" s="1247" t="s">
        <v>290</v>
      </c>
      <c r="E27" s="1338"/>
      <c r="F27" s="266">
        <f t="shared" ref="F27:L27" si="1">SUM(F28:F31)</f>
        <v>0</v>
      </c>
      <c r="G27" s="266">
        <f t="shared" si="1"/>
        <v>0</v>
      </c>
      <c r="H27" s="266">
        <f t="shared" si="1"/>
        <v>0</v>
      </c>
      <c r="I27" s="266">
        <f t="shared" si="1"/>
        <v>0</v>
      </c>
      <c r="J27" s="266">
        <f t="shared" si="1"/>
        <v>0</v>
      </c>
      <c r="K27" s="266">
        <f t="shared" si="1"/>
        <v>0</v>
      </c>
      <c r="L27" s="266">
        <f t="shared" si="1"/>
        <v>0</v>
      </c>
    </row>
    <row r="28" spans="1:12" ht="15.75">
      <c r="B28" s="604" t="s">
        <v>152</v>
      </c>
      <c r="C28" s="1245"/>
      <c r="D28" s="353" t="s">
        <v>1779</v>
      </c>
      <c r="E28" s="1364"/>
      <c r="F28" s="197"/>
      <c r="G28" s="266">
        <f>F28*E28</f>
        <v>0</v>
      </c>
      <c r="H28" s="197"/>
      <c r="I28" s="392">
        <f>IF(H28&gt;0,H28,0)</f>
        <v>0</v>
      </c>
      <c r="J28" s="392">
        <f>G28+I28</f>
        <v>0</v>
      </c>
      <c r="K28" s="197"/>
      <c r="L28" s="1241">
        <f>MAX((J28-K28),0)</f>
        <v>0</v>
      </c>
    </row>
    <row r="29" spans="1:12" ht="15.75">
      <c r="B29" s="584" t="s">
        <v>153</v>
      </c>
      <c r="C29" s="1245"/>
      <c r="D29" s="353" t="s">
        <v>1780</v>
      </c>
      <c r="E29" s="1364"/>
      <c r="F29" s="197"/>
      <c r="G29" s="266">
        <f>F29*E29</f>
        <v>0</v>
      </c>
      <c r="H29" s="197"/>
      <c r="I29" s="392">
        <f>IF(H29&gt;0,H29,0)</f>
        <v>0</v>
      </c>
      <c r="J29" s="392">
        <f>G29+I29</f>
        <v>0</v>
      </c>
      <c r="K29" s="197"/>
      <c r="L29" s="1241">
        <f>MAX((J29-K29),0)</f>
        <v>0</v>
      </c>
    </row>
    <row r="30" spans="1:12" ht="16.5" thickBot="1">
      <c r="B30" s="584" t="s">
        <v>154</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155</v>
      </c>
      <c r="C32" s="1248">
        <v>3</v>
      </c>
      <c r="D32" s="1249" t="s">
        <v>291</v>
      </c>
      <c r="E32" s="361"/>
      <c r="F32" s="197"/>
      <c r="G32" s="361"/>
      <c r="H32" s="361"/>
      <c r="I32" s="361"/>
      <c r="J32" s="361"/>
      <c r="K32" s="197"/>
      <c r="L32" s="1241">
        <f>MAX((F32-K32),0)</f>
        <v>0</v>
      </c>
    </row>
    <row r="33" spans="1:14" ht="16.5" thickBot="1">
      <c r="B33" s="577" t="s">
        <v>156</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156</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G19:G20">
      <formula1>BL</formula1>
    </dataValidation>
    <dataValidation type="list" allowBlank="1" showInputMessage="1" showErrorMessage="1" sqref="E23:E25 E28:E30">
      <formula1>PFC</formula1>
    </dataValidation>
    <dataValidation type="decimal" allowBlank="1" showInputMessage="1" showErrorMessage="1" errorTitle="Error !" error="The reported value is either a text or Negative or Greater than 13 digits (9999999999999.99)._x000a_ _x000a_Please report correct value._x000a_" sqref="H23:H25 K23:K25 H14 H28:H30 K32 F23:F25 F12 H12 F14 K28:K30 F28:F30 F32">
      <formula1>0</formula1>
      <formula2>9999999999999.99</formula2>
    </dataValidation>
  </dataValidations>
  <pageMargins left="0.7" right="0.7" top="0.75" bottom="0.75" header="0.3" footer="0.3"/>
  <pageSetup paperSize="9" scale="5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N36"/>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D7" sqref="D7"/>
    </sheetView>
  </sheetViews>
  <sheetFormatPr defaultColWidth="9" defaultRowHeight="15"/>
  <cols>
    <col min="1" max="1" width="15.5703125" style="598" hidden="1" customWidth="1"/>
    <col min="2" max="2" width="42.7109375"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2.42578125" style="25" customWidth="1"/>
    <col min="10" max="10" width="25.5703125" style="25" customWidth="1"/>
    <col min="11" max="11" width="20.140625" style="25" customWidth="1"/>
    <col min="12" max="12" width="17.42578125" style="25" customWidth="1"/>
    <col min="13" max="16384" width="9" style="25"/>
  </cols>
  <sheetData>
    <row r="1" spans="1:12">
      <c r="C1" s="1456" t="s">
        <v>27</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98</v>
      </c>
      <c r="C5" s="1445" t="s">
        <v>840</v>
      </c>
      <c r="D5" s="1445"/>
      <c r="E5" s="1445" t="s">
        <v>2042</v>
      </c>
      <c r="F5" s="1445"/>
      <c r="G5" s="35"/>
      <c r="I5" s="1346"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157</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158</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159</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160</v>
      </c>
      <c r="C23" s="1245"/>
      <c r="D23" s="353" t="s">
        <v>1779</v>
      </c>
      <c r="E23" s="1364"/>
      <c r="F23" s="197"/>
      <c r="G23" s="266">
        <f>F23*E23</f>
        <v>0</v>
      </c>
      <c r="H23" s="197"/>
      <c r="I23" s="392">
        <f>IF(H23&gt;0,H23,0)</f>
        <v>0</v>
      </c>
      <c r="J23" s="392">
        <f>G23+I23</f>
        <v>0</v>
      </c>
      <c r="K23" s="197"/>
      <c r="L23" s="1241">
        <f>MAX((J23-K23),0)</f>
        <v>0</v>
      </c>
    </row>
    <row r="24" spans="1:12" ht="15.75">
      <c r="B24" s="577" t="s">
        <v>161</v>
      </c>
      <c r="C24" s="1245"/>
      <c r="D24" s="353" t="s">
        <v>1780</v>
      </c>
      <c r="E24" s="1364"/>
      <c r="F24" s="197"/>
      <c r="G24" s="266">
        <f>F24*E24</f>
        <v>0</v>
      </c>
      <c r="H24" s="197"/>
      <c r="I24" s="392">
        <f>IF(H24&gt;0,H24,0)</f>
        <v>0</v>
      </c>
      <c r="J24" s="392">
        <f>G24+I24</f>
        <v>0</v>
      </c>
      <c r="K24" s="197"/>
      <c r="L24" s="1241">
        <f>MAX((J24-K24),0)</f>
        <v>0</v>
      </c>
    </row>
    <row r="25" spans="1:12" ht="16.5" thickBot="1">
      <c r="B25" s="604" t="s">
        <v>162</v>
      </c>
      <c r="C25" s="1245"/>
      <c r="D25" s="353" t="s">
        <v>1781</v>
      </c>
      <c r="E25" s="228"/>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163</v>
      </c>
      <c r="C27" s="1246">
        <v>2</v>
      </c>
      <c r="D27" s="1247" t="s">
        <v>290</v>
      </c>
      <c r="E27" s="1338"/>
      <c r="F27" s="266">
        <f t="shared" ref="F27:L27" si="1">SUM(F28:F31)</f>
        <v>0</v>
      </c>
      <c r="G27" s="266">
        <f t="shared" si="1"/>
        <v>0</v>
      </c>
      <c r="H27" s="266">
        <f t="shared" si="1"/>
        <v>0</v>
      </c>
      <c r="I27" s="266">
        <f t="shared" si="1"/>
        <v>0</v>
      </c>
      <c r="J27" s="266">
        <f t="shared" si="1"/>
        <v>0</v>
      </c>
      <c r="K27" s="266">
        <f t="shared" si="1"/>
        <v>0</v>
      </c>
      <c r="L27" s="266">
        <f t="shared" si="1"/>
        <v>0</v>
      </c>
    </row>
    <row r="28" spans="1:12" ht="15.75">
      <c r="B28" s="604" t="s">
        <v>164</v>
      </c>
      <c r="C28" s="1245"/>
      <c r="D28" s="353" t="s">
        <v>1779</v>
      </c>
      <c r="E28" s="1364"/>
      <c r="F28" s="197"/>
      <c r="G28" s="266">
        <f>F28*E28</f>
        <v>0</v>
      </c>
      <c r="H28" s="197"/>
      <c r="I28" s="392">
        <f>IF(H28&gt;0,H28,0)</f>
        <v>0</v>
      </c>
      <c r="J28" s="392">
        <f>G28+I28</f>
        <v>0</v>
      </c>
      <c r="K28" s="197"/>
      <c r="L28" s="1241">
        <f>MAX((J28-K28),0)</f>
        <v>0</v>
      </c>
    </row>
    <row r="29" spans="1:12" ht="15.75">
      <c r="B29" s="584" t="s">
        <v>165</v>
      </c>
      <c r="C29" s="1245"/>
      <c r="D29" s="353" t="s">
        <v>1780</v>
      </c>
      <c r="E29" s="1364"/>
      <c r="F29" s="197"/>
      <c r="G29" s="266">
        <f>F29*E29</f>
        <v>0</v>
      </c>
      <c r="H29" s="197"/>
      <c r="I29" s="392">
        <f>IF(H29&gt;0,H29,0)</f>
        <v>0</v>
      </c>
      <c r="J29" s="392">
        <f>G29+I29</f>
        <v>0</v>
      </c>
      <c r="K29" s="197"/>
      <c r="L29" s="1241">
        <f>MAX((J29-K29),0)</f>
        <v>0</v>
      </c>
    </row>
    <row r="30" spans="1:12" ht="16.5" thickBot="1">
      <c r="B30" s="584" t="s">
        <v>166</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167</v>
      </c>
      <c r="C32" s="1248">
        <v>3</v>
      </c>
      <c r="D32" s="1249" t="s">
        <v>291</v>
      </c>
      <c r="E32" s="361"/>
      <c r="F32" s="197"/>
      <c r="G32" s="361"/>
      <c r="H32" s="361"/>
      <c r="I32" s="361"/>
      <c r="J32" s="361"/>
      <c r="K32" s="197"/>
      <c r="L32" s="1241">
        <f>MAX((F32-K32),0)</f>
        <v>0</v>
      </c>
    </row>
    <row r="33" spans="1:14" ht="16.5" thickBot="1">
      <c r="B33" s="577" t="s">
        <v>168</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168</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E23:E25 E28:E30">
      <formula1>PFC</formula1>
    </dataValidation>
    <dataValidation type="list" allowBlank="1" showInputMessage="1" showErrorMessage="1" sqref="G19:G20">
      <formula1>BL</formula1>
    </dataValidation>
    <dataValidation type="decimal" allowBlank="1" showInputMessage="1" showErrorMessage="1" errorTitle="Error !" error="The reported value is either a text or Negative or Greater than 13 digits (9999999999999.99)._x000a_ _x000a_Please report correct value._x000a_" sqref="F23:F25 F32 F28:F30 K28:K30 H14 F14 F12 H23:H25 K32 H28:H30 H12 K23:K25">
      <formula1>0</formula1>
      <formula2>9999999999999.99</formula2>
    </dataValidation>
  </dataValidation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I139"/>
  <sheetViews>
    <sheetView showGridLines="0" defaultGridColor="0" colorId="32" zoomScale="85" zoomScaleNormal="85" workbookViewId="0">
      <pane xSplit="4" ySplit="12" topLeftCell="E13" activePane="bottomRight" state="frozen"/>
      <selection activeCell="G12" sqref="G12"/>
      <selection pane="topRight" activeCell="G12" sqref="G12"/>
      <selection pane="bottomLeft" activeCell="G12" sqref="G12"/>
      <selection pane="bottomRight" activeCell="E6" sqref="E6:F6"/>
    </sheetView>
  </sheetViews>
  <sheetFormatPr defaultColWidth="9.140625" defaultRowHeight="15"/>
  <cols>
    <col min="1" max="1" width="14.5703125" style="27" hidden="1" customWidth="1"/>
    <col min="2" max="2" width="17.42578125" style="29" hidden="1" customWidth="1"/>
    <col min="3" max="3" width="10.7109375" style="25" customWidth="1"/>
    <col min="4" max="4" width="65.7109375" style="25" customWidth="1"/>
    <col min="5" max="7" width="20.7109375" style="25" customWidth="1"/>
    <col min="8" max="8" width="35" style="25" customWidth="1"/>
    <col min="9" max="16384" width="9.140625" style="25"/>
  </cols>
  <sheetData>
    <row r="1" spans="2:9" ht="22.5" customHeight="1">
      <c r="C1" s="1426" t="s">
        <v>1770</v>
      </c>
      <c r="D1" s="1427"/>
      <c r="E1" s="1427"/>
      <c r="F1" s="1427"/>
      <c r="G1" s="1427"/>
      <c r="H1" s="1428"/>
    </row>
    <row r="2" spans="2:9" ht="21.75" customHeight="1">
      <c r="C2" s="1429"/>
      <c r="D2" s="1430"/>
      <c r="E2" s="1430"/>
      <c r="F2" s="1430"/>
      <c r="G2" s="1430"/>
      <c r="H2" s="1431"/>
    </row>
    <row r="4" spans="2:9" hidden="1"/>
    <row r="5" spans="2:9">
      <c r="C5" s="1432" t="s">
        <v>840</v>
      </c>
      <c r="D5" s="1433"/>
      <c r="E5" s="1432" t="s">
        <v>2042</v>
      </c>
      <c r="F5" s="1434"/>
    </row>
    <row r="6" spans="2:9">
      <c r="C6" s="1435"/>
      <c r="D6" s="1436"/>
      <c r="E6" s="1435"/>
      <c r="F6" s="1437"/>
    </row>
    <row r="7" spans="2:9" hidden="1"/>
    <row r="8" spans="2:9" s="27" customFormat="1" hidden="1">
      <c r="B8" s="29"/>
      <c r="E8" s="27" t="s">
        <v>1857</v>
      </c>
      <c r="F8" s="27" t="s">
        <v>1217</v>
      </c>
      <c r="G8" s="27" t="s">
        <v>1218</v>
      </c>
      <c r="H8" s="27" t="s">
        <v>1219</v>
      </c>
    </row>
    <row r="10" spans="2:9" ht="15.75">
      <c r="C10" s="992"/>
      <c r="D10" s="993" t="s">
        <v>2227</v>
      </c>
      <c r="E10" s="994"/>
      <c r="F10" s="995" t="s">
        <v>628</v>
      </c>
      <c r="G10" s="994"/>
      <c r="H10" s="996"/>
    </row>
    <row r="11" spans="2:9" ht="90.75" thickBot="1">
      <c r="C11" s="1212" t="s">
        <v>556</v>
      </c>
      <c r="D11" s="226" t="s">
        <v>1159</v>
      </c>
      <c r="E11" s="226" t="s">
        <v>1160</v>
      </c>
      <c r="F11" s="226" t="s">
        <v>1161</v>
      </c>
      <c r="G11" s="226" t="s">
        <v>2280</v>
      </c>
      <c r="H11" s="1213" t="s">
        <v>1046</v>
      </c>
    </row>
    <row r="12" spans="2:9" ht="16.5" thickBot="1">
      <c r="C12" s="1214">
        <v>1</v>
      </c>
      <c r="D12" s="1215">
        <v>2</v>
      </c>
      <c r="E12" s="1215">
        <v>3</v>
      </c>
      <c r="F12" s="1219">
        <v>4</v>
      </c>
      <c r="G12" s="1216">
        <v>5</v>
      </c>
      <c r="H12" s="1217">
        <v>6</v>
      </c>
      <c r="I12" s="1218"/>
    </row>
    <row r="13" spans="2:9" ht="15.75">
      <c r="B13" s="29" t="s">
        <v>1669</v>
      </c>
      <c r="C13" s="997"/>
      <c r="D13" s="1028" t="s">
        <v>1047</v>
      </c>
      <c r="E13" s="1223"/>
      <c r="F13" s="1222"/>
      <c r="G13" s="998"/>
      <c r="H13" s="1220"/>
      <c r="I13" s="1221"/>
    </row>
    <row r="14" spans="2:9" ht="15.75">
      <c r="B14" s="29" t="s">
        <v>1670</v>
      </c>
      <c r="C14" s="999" t="s">
        <v>1048</v>
      </c>
      <c r="D14" s="1023" t="s">
        <v>1049</v>
      </c>
      <c r="E14" s="1224"/>
      <c r="F14" s="998"/>
      <c r="G14" s="998"/>
      <c r="H14" s="1192"/>
    </row>
    <row r="15" spans="2:9" ht="15.75">
      <c r="B15" s="29" t="s">
        <v>1671</v>
      </c>
      <c r="C15" s="999">
        <v>2</v>
      </c>
      <c r="D15" s="1023" t="s">
        <v>1050</v>
      </c>
      <c r="E15" s="1135"/>
      <c r="F15" s="998"/>
      <c r="G15" s="998"/>
      <c r="H15" s="1192"/>
    </row>
    <row r="16" spans="2:9" ht="15.75">
      <c r="B16" s="29" t="s">
        <v>1672</v>
      </c>
      <c r="C16" s="999">
        <v>3</v>
      </c>
      <c r="D16" s="1023" t="s">
        <v>1051</v>
      </c>
      <c r="E16" s="1136"/>
      <c r="F16" s="998"/>
      <c r="G16" s="998"/>
      <c r="H16" s="1192"/>
    </row>
    <row r="17" spans="2:8" ht="15.75">
      <c r="B17" s="29" t="s">
        <v>1673</v>
      </c>
      <c r="C17" s="999">
        <v>4</v>
      </c>
      <c r="D17" s="871" t="s">
        <v>1052</v>
      </c>
      <c r="E17" s="1135"/>
      <c r="F17" s="998"/>
      <c r="G17" s="998"/>
      <c r="H17" s="1192"/>
    </row>
    <row r="18" spans="2:8" ht="15.75">
      <c r="B18" s="29" t="s">
        <v>1674</v>
      </c>
      <c r="C18" s="999">
        <v>5</v>
      </c>
      <c r="D18" s="871" t="s">
        <v>1053</v>
      </c>
      <c r="E18" s="1135"/>
      <c r="F18" s="998"/>
      <c r="G18" s="998"/>
      <c r="H18" s="1192"/>
    </row>
    <row r="19" spans="2:8" ht="15.75">
      <c r="B19" s="29" t="s">
        <v>1675</v>
      </c>
      <c r="C19" s="999">
        <v>6</v>
      </c>
      <c r="D19" s="1000" t="s">
        <v>1054</v>
      </c>
      <c r="E19" s="1135"/>
      <c r="F19" s="998"/>
      <c r="G19" s="998"/>
      <c r="H19" s="1192"/>
    </row>
    <row r="20" spans="2:8" ht="15.75">
      <c r="B20" s="29" t="s">
        <v>1676</v>
      </c>
      <c r="C20" s="999">
        <v>7</v>
      </c>
      <c r="D20" s="871" t="s">
        <v>1055</v>
      </c>
      <c r="E20" s="1135"/>
      <c r="F20" s="998"/>
      <c r="G20" s="998"/>
      <c r="H20" s="1192"/>
    </row>
    <row r="21" spans="2:8" ht="15.75">
      <c r="B21" s="29" t="s">
        <v>1434</v>
      </c>
      <c r="C21" s="999">
        <v>8</v>
      </c>
      <c r="D21" s="871" t="s">
        <v>1057</v>
      </c>
      <c r="E21" s="1135"/>
      <c r="F21" s="998"/>
      <c r="G21" s="998"/>
      <c r="H21" s="1192"/>
    </row>
    <row r="22" spans="2:8" ht="15.75">
      <c r="B22" s="29" t="s">
        <v>1435</v>
      </c>
      <c r="C22" s="999">
        <v>9</v>
      </c>
      <c r="D22" s="871" t="s">
        <v>1058</v>
      </c>
      <c r="E22" s="1135"/>
      <c r="F22" s="998"/>
      <c r="G22" s="998"/>
      <c r="H22" s="1192"/>
    </row>
    <row r="23" spans="2:8" ht="30">
      <c r="B23" s="29" t="s">
        <v>1436</v>
      </c>
      <c r="C23" s="999">
        <v>10</v>
      </c>
      <c r="D23" s="871" t="s">
        <v>1059</v>
      </c>
      <c r="E23" s="1135"/>
      <c r="F23" s="998"/>
      <c r="G23" s="998"/>
      <c r="H23" s="1192"/>
    </row>
    <row r="24" spans="2:8" ht="30">
      <c r="B24" s="29" t="s">
        <v>1437</v>
      </c>
      <c r="C24" s="999">
        <v>11</v>
      </c>
      <c r="D24" s="871" t="s">
        <v>1060</v>
      </c>
      <c r="E24" s="1135"/>
      <c r="F24" s="998"/>
      <c r="G24" s="998"/>
      <c r="H24" s="1192"/>
    </row>
    <row r="25" spans="2:8" ht="30">
      <c r="B25" s="29" t="s">
        <v>1438</v>
      </c>
      <c r="C25" s="999">
        <v>12</v>
      </c>
      <c r="D25" s="871" t="s">
        <v>810</v>
      </c>
      <c r="E25" s="1135"/>
      <c r="F25" s="998"/>
      <c r="G25" s="998"/>
      <c r="H25" s="1192"/>
    </row>
    <row r="26" spans="2:8" ht="15.75">
      <c r="B26" s="29" t="s">
        <v>1812</v>
      </c>
      <c r="C26" s="999" t="s">
        <v>75</v>
      </c>
      <c r="D26" s="871" t="s">
        <v>42</v>
      </c>
      <c r="E26" s="1135"/>
      <c r="F26" s="998"/>
      <c r="G26" s="998"/>
      <c r="H26" s="1192"/>
    </row>
    <row r="27" spans="2:8" ht="15.75">
      <c r="B27" s="29" t="s">
        <v>44</v>
      </c>
      <c r="C27" s="999" t="s">
        <v>76</v>
      </c>
      <c r="D27" s="871" t="s">
        <v>43</v>
      </c>
      <c r="E27" s="1135"/>
      <c r="F27" s="998"/>
      <c r="G27" s="998"/>
      <c r="H27" s="1192"/>
    </row>
    <row r="28" spans="2:8" ht="30">
      <c r="B28" s="29" t="s">
        <v>1439</v>
      </c>
      <c r="C28" s="999">
        <v>13</v>
      </c>
      <c r="D28" s="1001" t="s">
        <v>811</v>
      </c>
      <c r="E28" s="1136"/>
      <c r="F28" s="998"/>
      <c r="G28" s="998"/>
      <c r="H28" s="1192"/>
    </row>
    <row r="29" spans="2:8" ht="45.75" thickBot="1">
      <c r="B29" s="29" t="s">
        <v>1440</v>
      </c>
      <c r="C29" s="1002">
        <v>14</v>
      </c>
      <c r="D29" s="1003" t="s">
        <v>93</v>
      </c>
      <c r="E29" s="1004">
        <f>SUM(E14:E28)</f>
        <v>0</v>
      </c>
      <c r="F29" s="1005"/>
      <c r="G29" s="1005"/>
      <c r="H29" s="1193"/>
    </row>
    <row r="30" spans="2:8" ht="15.75">
      <c r="B30" s="29" t="s">
        <v>1441</v>
      </c>
      <c r="C30" s="1006"/>
      <c r="D30" s="1007" t="s">
        <v>812</v>
      </c>
      <c r="E30" s="1137"/>
      <c r="F30" s="326"/>
      <c r="G30" s="262"/>
      <c r="H30" s="1194"/>
    </row>
    <row r="31" spans="2:8" ht="15.75">
      <c r="B31" s="29" t="s">
        <v>1442</v>
      </c>
      <c r="C31" s="999">
        <v>15</v>
      </c>
      <c r="D31" s="871" t="s">
        <v>912</v>
      </c>
      <c r="E31" s="1135"/>
      <c r="F31" s="1142"/>
      <c r="G31" s="266">
        <f>E31+F31</f>
        <v>0</v>
      </c>
      <c r="H31" s="1197"/>
    </row>
    <row r="32" spans="2:8" ht="15.75">
      <c r="B32" s="29" t="s">
        <v>1443</v>
      </c>
      <c r="C32" s="999">
        <v>16</v>
      </c>
      <c r="D32" s="871" t="s">
        <v>813</v>
      </c>
      <c r="E32" s="1135"/>
      <c r="F32" s="1143"/>
      <c r="G32" s="266">
        <f t="shared" ref="G32:G62" si="0">E32+F32</f>
        <v>0</v>
      </c>
      <c r="H32" s="1192"/>
    </row>
    <row r="33" spans="2:8" ht="30">
      <c r="B33" s="29" t="s">
        <v>46</v>
      </c>
      <c r="C33" s="999">
        <v>17</v>
      </c>
      <c r="D33" s="871" t="s">
        <v>45</v>
      </c>
      <c r="E33" s="1135"/>
      <c r="F33" s="1143"/>
      <c r="G33" s="266">
        <f t="shared" si="0"/>
        <v>0</v>
      </c>
      <c r="H33" s="1192"/>
    </row>
    <row r="34" spans="2:8" ht="15.75">
      <c r="B34" s="29" t="s">
        <v>2221</v>
      </c>
      <c r="C34" s="999">
        <v>18</v>
      </c>
      <c r="D34" s="871" t="s">
        <v>814</v>
      </c>
      <c r="E34" s="1135"/>
      <c r="F34" s="1143"/>
      <c r="G34" s="266">
        <f t="shared" si="0"/>
        <v>0</v>
      </c>
      <c r="H34" s="1192"/>
    </row>
    <row r="35" spans="2:8" ht="30">
      <c r="B35" s="29" t="s">
        <v>2222</v>
      </c>
      <c r="C35" s="999">
        <v>19</v>
      </c>
      <c r="D35" s="871" t="s">
        <v>913</v>
      </c>
      <c r="E35" s="1135"/>
      <c r="F35" s="1143"/>
      <c r="G35" s="266">
        <f t="shared" si="0"/>
        <v>0</v>
      </c>
      <c r="H35" s="1192"/>
    </row>
    <row r="36" spans="2:8" ht="15.75">
      <c r="B36" s="29" t="s">
        <v>2223</v>
      </c>
      <c r="C36" s="999">
        <v>20</v>
      </c>
      <c r="D36" s="871" t="s">
        <v>815</v>
      </c>
      <c r="E36" s="1135"/>
      <c r="F36" s="1143"/>
      <c r="G36" s="266">
        <f t="shared" si="0"/>
        <v>0</v>
      </c>
      <c r="H36" s="1192"/>
    </row>
    <row r="37" spans="2:8" ht="15.75">
      <c r="B37" s="29" t="s">
        <v>2224</v>
      </c>
      <c r="C37" s="999">
        <v>21</v>
      </c>
      <c r="D37" s="871" t="s">
        <v>519</v>
      </c>
      <c r="E37" s="1135"/>
      <c r="F37" s="1143"/>
      <c r="G37" s="266">
        <f t="shared" si="0"/>
        <v>0</v>
      </c>
      <c r="H37" s="1192"/>
    </row>
    <row r="38" spans="2:8" ht="15.75">
      <c r="B38" s="29" t="s">
        <v>1986</v>
      </c>
      <c r="C38" s="999">
        <v>22</v>
      </c>
      <c r="D38" s="871" t="s">
        <v>816</v>
      </c>
      <c r="E38" s="1135"/>
      <c r="F38" s="1143"/>
      <c r="G38" s="266">
        <f t="shared" si="0"/>
        <v>0</v>
      </c>
      <c r="H38" s="1192"/>
    </row>
    <row r="39" spans="2:8" ht="30">
      <c r="B39" s="29" t="s">
        <v>2206</v>
      </c>
      <c r="C39" s="999">
        <v>23</v>
      </c>
      <c r="D39" s="1008" t="s">
        <v>591</v>
      </c>
      <c r="E39" s="1135"/>
      <c r="F39" s="1143"/>
      <c r="G39" s="266">
        <f t="shared" si="0"/>
        <v>0</v>
      </c>
      <c r="H39" s="1192"/>
    </row>
    <row r="40" spans="2:8" ht="15.75">
      <c r="B40" s="29" t="s">
        <v>2207</v>
      </c>
      <c r="C40" s="999">
        <v>24</v>
      </c>
      <c r="D40" s="1009" t="s">
        <v>592</v>
      </c>
      <c r="E40" s="1138"/>
      <c r="F40" s="1144"/>
      <c r="G40" s="266">
        <f t="shared" si="0"/>
        <v>0</v>
      </c>
      <c r="H40" s="430"/>
    </row>
    <row r="41" spans="2:8" ht="60">
      <c r="B41" s="29" t="s">
        <v>2208</v>
      </c>
      <c r="C41" s="999">
        <v>25</v>
      </c>
      <c r="D41" s="1008" t="s">
        <v>910</v>
      </c>
      <c r="E41" s="1135"/>
      <c r="F41" s="1143"/>
      <c r="G41" s="266">
        <f t="shared" si="0"/>
        <v>0</v>
      </c>
      <c r="H41" s="1192"/>
    </row>
    <row r="42" spans="2:8" ht="15.75">
      <c r="B42" s="29" t="s">
        <v>49</v>
      </c>
      <c r="C42" s="1353" t="s">
        <v>86</v>
      </c>
      <c r="D42" s="1354" t="s">
        <v>83</v>
      </c>
      <c r="E42" s="1011">
        <f>E29-SUM(E31:E41)</f>
        <v>0</v>
      </c>
      <c r="F42" s="1146"/>
      <c r="G42" s="1146"/>
      <c r="H42" s="1192"/>
    </row>
    <row r="43" spans="2:8" ht="30">
      <c r="B43" s="29" t="s">
        <v>2209</v>
      </c>
      <c r="C43" s="999">
        <v>26</v>
      </c>
      <c r="D43" s="1009" t="s">
        <v>50</v>
      </c>
      <c r="E43" s="1135"/>
      <c r="F43" s="1143"/>
      <c r="G43" s="266">
        <f t="shared" si="0"/>
        <v>0</v>
      </c>
      <c r="H43" s="1192"/>
    </row>
    <row r="44" spans="2:8" ht="30">
      <c r="B44" s="29" t="s">
        <v>64</v>
      </c>
      <c r="C44" s="999" t="s">
        <v>47</v>
      </c>
      <c r="D44" s="1009" t="s">
        <v>51</v>
      </c>
      <c r="E44" s="1135"/>
      <c r="F44" s="1143"/>
      <c r="G44" s="266">
        <f>E44+F44</f>
        <v>0</v>
      </c>
      <c r="H44" s="1192"/>
    </row>
    <row r="45" spans="2:8" ht="15.75">
      <c r="B45" s="29" t="s">
        <v>65</v>
      </c>
      <c r="C45" s="1353" t="s">
        <v>77</v>
      </c>
      <c r="D45" s="1355" t="s">
        <v>87</v>
      </c>
      <c r="E45" s="1011">
        <f>E42-E43-E44</f>
        <v>0</v>
      </c>
      <c r="F45" s="1420"/>
      <c r="G45" s="1421"/>
      <c r="H45" s="1192"/>
    </row>
    <row r="46" spans="2:8" ht="15.75">
      <c r="B46" s="29" t="s">
        <v>66</v>
      </c>
      <c r="C46" s="1353" t="s">
        <v>78</v>
      </c>
      <c r="D46" s="1355" t="s">
        <v>53</v>
      </c>
      <c r="E46" s="1011">
        <f>ROUND(MIN(E45*17.65/100, MIN(IF(E43="",0,E43),E42*10/100)+MIN(IF(E44="",0,E44),E42*10/100)),2)</f>
        <v>0</v>
      </c>
      <c r="F46" s="1422"/>
      <c r="G46" s="1423"/>
      <c r="H46" s="1192"/>
    </row>
    <row r="47" spans="2:8" ht="15.75">
      <c r="B47" s="29" t="s">
        <v>67</v>
      </c>
      <c r="C47" s="999" t="s">
        <v>81</v>
      </c>
      <c r="D47" s="1009" t="s">
        <v>54</v>
      </c>
      <c r="E47" s="1011">
        <f>ROUND(IF(E46=ROUND(E45*17.65/100,2),IF((E43+E44)=0,0,E46*E43/(E43+E44)),MIN(IF(E43="",0,E43),E42*10/100)),2)</f>
        <v>0</v>
      </c>
      <c r="F47" s="1422"/>
      <c r="G47" s="1423"/>
      <c r="H47" s="1192"/>
    </row>
    <row r="48" spans="2:8" ht="15.75">
      <c r="B48" s="29" t="s">
        <v>68</v>
      </c>
      <c r="C48" s="999" t="s">
        <v>82</v>
      </c>
      <c r="D48" s="1009" t="s">
        <v>55</v>
      </c>
      <c r="E48" s="1011">
        <f>ROUND(IF(E46=ROUND(E45*17.65/100,2),IF((E43+E44)=0,0,E46*E44/(E43+E44)),MIN(IF(E44="",0,E44),E42*10/100)),2)</f>
        <v>0</v>
      </c>
      <c r="F48" s="1422"/>
      <c r="G48" s="1423"/>
      <c r="H48" s="1192"/>
    </row>
    <row r="49" spans="2:8" ht="15.75">
      <c r="B49" s="29" t="s">
        <v>69</v>
      </c>
      <c r="C49" s="999" t="s">
        <v>79</v>
      </c>
      <c r="D49" s="1009" t="s">
        <v>56</v>
      </c>
      <c r="E49" s="1135"/>
      <c r="F49" s="1422"/>
      <c r="G49" s="1423"/>
      <c r="H49" s="1192"/>
    </row>
    <row r="50" spans="2:8" ht="15.75">
      <c r="B50" s="29" t="s">
        <v>1222</v>
      </c>
      <c r="C50" s="999" t="s">
        <v>80</v>
      </c>
      <c r="D50" s="1009" t="s">
        <v>85</v>
      </c>
      <c r="E50" s="1011">
        <f>E45+E46+E49</f>
        <v>0</v>
      </c>
      <c r="F50" s="1424"/>
      <c r="G50" s="1425"/>
      <c r="H50" s="1192"/>
    </row>
    <row r="51" spans="2:8" ht="15.75">
      <c r="B51" s="29" t="s">
        <v>2210</v>
      </c>
      <c r="C51" s="999">
        <v>27</v>
      </c>
      <c r="D51" s="1009" t="s">
        <v>593</v>
      </c>
      <c r="E51" s="1135"/>
      <c r="F51" s="1143"/>
      <c r="G51" s="266">
        <f t="shared" si="0"/>
        <v>0</v>
      </c>
      <c r="H51" s="1192"/>
    </row>
    <row r="52" spans="2:8" ht="30">
      <c r="B52" s="29" t="s">
        <v>2211</v>
      </c>
      <c r="C52" s="999">
        <v>28</v>
      </c>
      <c r="D52" s="871" t="s">
        <v>911</v>
      </c>
      <c r="E52" s="1135"/>
      <c r="F52" s="1143"/>
      <c r="G52" s="266">
        <f t="shared" si="0"/>
        <v>0</v>
      </c>
      <c r="H52" s="430"/>
    </row>
    <row r="53" spans="2:8" ht="30">
      <c r="B53" s="29" t="s">
        <v>2212</v>
      </c>
      <c r="C53" s="999">
        <v>29</v>
      </c>
      <c r="D53" s="1010" t="s">
        <v>895</v>
      </c>
      <c r="E53" s="1011">
        <f>E54+E55+E56+E57</f>
        <v>0</v>
      </c>
      <c r="F53" s="1012">
        <f>F54+F55+F56+F57</f>
        <v>0</v>
      </c>
      <c r="G53" s="266">
        <f>G54+G55+G56+G57</f>
        <v>0</v>
      </c>
      <c r="H53" s="430"/>
    </row>
    <row r="54" spans="2:8" ht="15.75">
      <c r="B54" s="29" t="s">
        <v>2213</v>
      </c>
      <c r="C54" s="999" t="s">
        <v>896</v>
      </c>
      <c r="D54" s="914" t="s">
        <v>897</v>
      </c>
      <c r="E54" s="1138"/>
      <c r="F54" s="1143"/>
      <c r="G54" s="266">
        <f t="shared" si="0"/>
        <v>0</v>
      </c>
      <c r="H54" s="430"/>
    </row>
    <row r="55" spans="2:8" ht="15.75">
      <c r="B55" s="29" t="s">
        <v>2214</v>
      </c>
      <c r="C55" s="999" t="s">
        <v>898</v>
      </c>
      <c r="D55" s="914" t="s">
        <v>899</v>
      </c>
      <c r="E55" s="1138"/>
      <c r="F55" s="1143"/>
      <c r="G55" s="266">
        <f t="shared" si="0"/>
        <v>0</v>
      </c>
      <c r="H55" s="430"/>
    </row>
    <row r="56" spans="2:8" ht="15.75">
      <c r="B56" s="29" t="s">
        <v>1989</v>
      </c>
      <c r="C56" s="999" t="s">
        <v>900</v>
      </c>
      <c r="D56" s="914" t="s">
        <v>901</v>
      </c>
      <c r="E56" s="1138"/>
      <c r="F56" s="1143"/>
      <c r="G56" s="266">
        <f t="shared" si="0"/>
        <v>0</v>
      </c>
      <c r="H56" s="430"/>
    </row>
    <row r="57" spans="2:8" ht="15.75">
      <c r="B57" s="29" t="s">
        <v>2296</v>
      </c>
      <c r="C57" s="999" t="s">
        <v>902</v>
      </c>
      <c r="D57" s="914" t="s">
        <v>903</v>
      </c>
      <c r="E57" s="1138"/>
      <c r="F57" s="1143"/>
      <c r="G57" s="266">
        <f t="shared" si="0"/>
        <v>0</v>
      </c>
      <c r="H57" s="430"/>
    </row>
    <row r="58" spans="2:8" ht="30">
      <c r="B58" s="29" t="s">
        <v>1556</v>
      </c>
      <c r="C58" s="1013">
        <v>30</v>
      </c>
      <c r="D58" s="871" t="s">
        <v>594</v>
      </c>
      <c r="E58" s="1135"/>
      <c r="F58" s="1143"/>
      <c r="G58" s="266">
        <f t="shared" si="0"/>
        <v>0</v>
      </c>
      <c r="H58" s="1192"/>
    </row>
    <row r="59" spans="2:8" ht="15.75">
      <c r="B59" s="29" t="s">
        <v>1557</v>
      </c>
      <c r="C59" s="999">
        <v>31</v>
      </c>
      <c r="D59" s="1009" t="s">
        <v>904</v>
      </c>
      <c r="E59" s="1138"/>
      <c r="F59" s="1143"/>
      <c r="G59" s="266">
        <f t="shared" si="0"/>
        <v>0</v>
      </c>
      <c r="H59" s="1192"/>
    </row>
    <row r="60" spans="2:8" ht="45">
      <c r="B60" s="29" t="s">
        <v>1558</v>
      </c>
      <c r="C60" s="1013">
        <v>32</v>
      </c>
      <c r="D60" s="871" t="s">
        <v>914</v>
      </c>
      <c r="E60" s="1135"/>
      <c r="F60" s="1143"/>
      <c r="G60" s="266">
        <f t="shared" si="0"/>
        <v>0</v>
      </c>
      <c r="H60" s="1192"/>
    </row>
    <row r="61" spans="2:8" ht="45">
      <c r="B61" s="29" t="s">
        <v>1559</v>
      </c>
      <c r="C61" s="1013">
        <v>33</v>
      </c>
      <c r="D61" s="871" t="s">
        <v>915</v>
      </c>
      <c r="E61" s="1135"/>
      <c r="F61" s="1143"/>
      <c r="G61" s="266">
        <f t="shared" si="0"/>
        <v>0</v>
      </c>
      <c r="H61" s="1192"/>
    </row>
    <row r="62" spans="2:8" ht="30.75" thickBot="1">
      <c r="B62" s="29" t="s">
        <v>1560</v>
      </c>
      <c r="C62" s="1014">
        <v>34</v>
      </c>
      <c r="D62" s="1015" t="s">
        <v>1169</v>
      </c>
      <c r="E62" s="1139"/>
      <c r="F62" s="1145"/>
      <c r="G62" s="266">
        <f t="shared" si="0"/>
        <v>0</v>
      </c>
      <c r="H62" s="1187"/>
    </row>
    <row r="63" spans="2:8" ht="16.5" thickBot="1">
      <c r="B63" s="29" t="s">
        <v>1561</v>
      </c>
      <c r="C63" s="1016">
        <v>35</v>
      </c>
      <c r="D63" s="1017" t="s">
        <v>70</v>
      </c>
      <c r="E63" s="1018">
        <f>SUM(E31:E41)+(E43+E44-E46-E49)+SUM(E51:E53)+SUM(E58:E62)</f>
        <v>0</v>
      </c>
      <c r="F63" s="1019">
        <f>SUM(F31:F53)+SUM(F58:F62)</f>
        <v>0</v>
      </c>
      <c r="G63" s="1019">
        <f>SUM(G31:G53)+SUM(G58:G62)</f>
        <v>0</v>
      </c>
      <c r="H63" s="1189"/>
    </row>
    <row r="64" spans="2:8" ht="16.5" thickBot="1">
      <c r="B64" s="29" t="s">
        <v>90</v>
      </c>
      <c r="C64" s="1016">
        <v>36</v>
      </c>
      <c r="D64" s="1017" t="s">
        <v>92</v>
      </c>
      <c r="E64" s="1018">
        <f>E50-SUM(E51:E53)-SUM(E58:E62)</f>
        <v>0</v>
      </c>
      <c r="F64" s="1146"/>
      <c r="G64" s="1146"/>
      <c r="H64" s="1189"/>
    </row>
    <row r="65" spans="2:8" ht="15.75">
      <c r="B65" s="29" t="s">
        <v>1223</v>
      </c>
      <c r="C65" s="1021"/>
      <c r="D65" s="1022" t="s">
        <v>866</v>
      </c>
      <c r="E65" s="1140"/>
      <c r="F65" s="1147"/>
      <c r="G65" s="1147"/>
      <c r="H65" s="1191"/>
    </row>
    <row r="66" spans="2:8" ht="15.75">
      <c r="B66" s="29" t="s">
        <v>1224</v>
      </c>
      <c r="C66" s="999">
        <v>37</v>
      </c>
      <c r="D66" s="1023" t="s">
        <v>867</v>
      </c>
      <c r="E66" s="1136"/>
      <c r="F66" s="1146"/>
      <c r="G66" s="1146"/>
      <c r="H66" s="1192"/>
    </row>
    <row r="67" spans="2:8" ht="15.75">
      <c r="B67" s="29" t="s">
        <v>1225</v>
      </c>
      <c r="C67" s="999">
        <v>38</v>
      </c>
      <c r="D67" s="1023" t="s">
        <v>916</v>
      </c>
      <c r="E67" s="1024">
        <f>E68+E69</f>
        <v>0</v>
      </c>
      <c r="F67" s="1146"/>
      <c r="G67" s="1146"/>
      <c r="H67" s="1192"/>
    </row>
    <row r="68" spans="2:8" ht="15.75">
      <c r="B68" s="29" t="s">
        <v>1649</v>
      </c>
      <c r="C68" s="999" t="s">
        <v>905</v>
      </c>
      <c r="D68" s="914" t="s">
        <v>1236</v>
      </c>
      <c r="E68" s="1135"/>
      <c r="F68" s="1146"/>
      <c r="G68" s="1146"/>
      <c r="H68" s="1192"/>
    </row>
    <row r="69" spans="2:8" ht="15.75">
      <c r="B69" s="29" t="s">
        <v>1650</v>
      </c>
      <c r="C69" s="999" t="s">
        <v>906</v>
      </c>
      <c r="D69" s="914" t="s">
        <v>870</v>
      </c>
      <c r="E69" s="1135"/>
      <c r="F69" s="1146"/>
      <c r="G69" s="1146"/>
      <c r="H69" s="1192"/>
    </row>
    <row r="70" spans="2:8" ht="30">
      <c r="B70" s="29" t="s">
        <v>1651</v>
      </c>
      <c r="C70" s="999">
        <v>39</v>
      </c>
      <c r="D70" s="871" t="s">
        <v>871</v>
      </c>
      <c r="E70" s="1135"/>
      <c r="F70" s="1146"/>
      <c r="G70" s="1146"/>
      <c r="H70" s="1192"/>
    </row>
    <row r="71" spans="2:8" ht="30">
      <c r="B71" s="29" t="s">
        <v>1265</v>
      </c>
      <c r="C71" s="999">
        <v>40</v>
      </c>
      <c r="D71" s="1009" t="s">
        <v>714</v>
      </c>
      <c r="E71" s="1138"/>
      <c r="F71" s="1146"/>
      <c r="G71" s="1146"/>
      <c r="H71" s="1192"/>
    </row>
    <row r="72" spans="2:8" ht="30">
      <c r="B72" s="29" t="s">
        <v>1266</v>
      </c>
      <c r="C72" s="999">
        <v>41</v>
      </c>
      <c r="D72" s="1009" t="s">
        <v>488</v>
      </c>
      <c r="E72" s="1135"/>
      <c r="F72" s="1146"/>
      <c r="G72" s="1146"/>
      <c r="H72" s="1192"/>
    </row>
    <row r="73" spans="2:8" ht="30">
      <c r="B73" s="29" t="s">
        <v>1267</v>
      </c>
      <c r="C73" s="999">
        <v>42</v>
      </c>
      <c r="D73" s="1009" t="s">
        <v>715</v>
      </c>
      <c r="E73" s="1135"/>
      <c r="F73" s="1146"/>
      <c r="G73" s="1146"/>
      <c r="H73" s="1192"/>
    </row>
    <row r="74" spans="2:8" ht="45.75" thickBot="1">
      <c r="B74" s="29" t="s">
        <v>1268</v>
      </c>
      <c r="C74" s="1025">
        <v>43</v>
      </c>
      <c r="D74" s="1026" t="s">
        <v>489</v>
      </c>
      <c r="E74" s="1004">
        <f>E66+E67+E70+E71+E72+E73</f>
        <v>0</v>
      </c>
      <c r="F74" s="1148"/>
      <c r="G74" s="1149"/>
      <c r="H74" s="1193"/>
    </row>
    <row r="75" spans="2:8" ht="15.75">
      <c r="B75" s="29" t="s">
        <v>1269</v>
      </c>
      <c r="C75" s="1021"/>
      <c r="D75" s="1028" t="s">
        <v>716</v>
      </c>
      <c r="E75" s="1140"/>
      <c r="F75" s="1150"/>
      <c r="G75" s="1151"/>
      <c r="H75" s="1194"/>
    </row>
    <row r="76" spans="2:8" ht="15.75">
      <c r="B76" s="29" t="s">
        <v>1638</v>
      </c>
      <c r="C76" s="999">
        <v>44</v>
      </c>
      <c r="D76" s="871" t="s">
        <v>717</v>
      </c>
      <c r="E76" s="1135"/>
      <c r="F76" s="1143"/>
      <c r="G76" s="266">
        <f t="shared" ref="G76:G89" si="1">E76+F76</f>
        <v>0</v>
      </c>
      <c r="H76" s="1192"/>
    </row>
    <row r="77" spans="2:8" ht="15.75">
      <c r="B77" s="29" t="s">
        <v>1639</v>
      </c>
      <c r="C77" s="999">
        <v>45</v>
      </c>
      <c r="D77" s="871" t="s">
        <v>718</v>
      </c>
      <c r="E77" s="1135"/>
      <c r="F77" s="1143"/>
      <c r="G77" s="266">
        <f t="shared" si="1"/>
        <v>0</v>
      </c>
      <c r="H77" s="1192"/>
    </row>
    <row r="78" spans="2:8" ht="60">
      <c r="B78" s="29" t="s">
        <v>1473</v>
      </c>
      <c r="C78" s="999">
        <v>46</v>
      </c>
      <c r="D78" s="1009" t="s">
        <v>719</v>
      </c>
      <c r="E78" s="1135"/>
      <c r="F78" s="1135"/>
      <c r="G78" s="266">
        <f t="shared" si="1"/>
        <v>0</v>
      </c>
      <c r="H78" s="1192"/>
    </row>
    <row r="79" spans="2:8" ht="30">
      <c r="B79" s="29" t="s">
        <v>1718</v>
      </c>
      <c r="C79" s="999">
        <v>47</v>
      </c>
      <c r="D79" s="871" t="s">
        <v>720</v>
      </c>
      <c r="E79" s="1135"/>
      <c r="F79" s="1143"/>
      <c r="G79" s="266">
        <f t="shared" si="1"/>
        <v>0</v>
      </c>
      <c r="H79" s="1192"/>
    </row>
    <row r="80" spans="2:8" ht="30">
      <c r="B80" s="29" t="s">
        <v>1719</v>
      </c>
      <c r="C80" s="1013">
        <v>48</v>
      </c>
      <c r="D80" s="1009" t="s">
        <v>1009</v>
      </c>
      <c r="E80" s="1135"/>
      <c r="F80" s="1143"/>
      <c r="G80" s="266">
        <f t="shared" si="1"/>
        <v>0</v>
      </c>
      <c r="H80" s="430"/>
    </row>
    <row r="81" spans="2:8" ht="30">
      <c r="B81" s="29" t="s">
        <v>1720</v>
      </c>
      <c r="C81" s="999">
        <v>49</v>
      </c>
      <c r="D81" s="1010" t="s">
        <v>907</v>
      </c>
      <c r="E81" s="1011">
        <f>E82+E83+E84+E85</f>
        <v>0</v>
      </c>
      <c r="F81" s="1012">
        <f>F82+F83+F84+F85</f>
        <v>0</v>
      </c>
      <c r="G81" s="266">
        <f>G82+G83+G84+G85</f>
        <v>0</v>
      </c>
      <c r="H81" s="430"/>
    </row>
    <row r="82" spans="2:8" ht="15.75">
      <c r="B82" s="29" t="s">
        <v>1721</v>
      </c>
      <c r="C82" s="999" t="s">
        <v>908</v>
      </c>
      <c r="D82" s="914" t="s">
        <v>641</v>
      </c>
      <c r="E82" s="1138"/>
      <c r="F82" s="1143"/>
      <c r="G82" s="266">
        <f t="shared" si="1"/>
        <v>0</v>
      </c>
      <c r="H82" s="430"/>
    </row>
    <row r="83" spans="2:8" ht="15.75">
      <c r="B83" s="29" t="s">
        <v>1722</v>
      </c>
      <c r="C83" s="999" t="s">
        <v>642</v>
      </c>
      <c r="D83" s="914" t="s">
        <v>643</v>
      </c>
      <c r="E83" s="1138"/>
      <c r="F83" s="1143"/>
      <c r="G83" s="266">
        <f t="shared" si="1"/>
        <v>0</v>
      </c>
      <c r="H83" s="430"/>
    </row>
    <row r="84" spans="2:8" ht="15.75">
      <c r="B84" s="29" t="s">
        <v>1262</v>
      </c>
      <c r="C84" s="999" t="s">
        <v>644</v>
      </c>
      <c r="D84" s="914" t="s">
        <v>645</v>
      </c>
      <c r="E84" s="1138"/>
      <c r="F84" s="1143"/>
      <c r="G84" s="266">
        <f t="shared" si="1"/>
        <v>0</v>
      </c>
      <c r="H84" s="430"/>
    </row>
    <row r="85" spans="2:8" ht="15.75">
      <c r="B85" s="29" t="s">
        <v>1263</v>
      </c>
      <c r="C85" s="999" t="s">
        <v>646</v>
      </c>
      <c r="D85" s="914" t="s">
        <v>647</v>
      </c>
      <c r="E85" s="1138"/>
      <c r="F85" s="1143"/>
      <c r="G85" s="266">
        <f t="shared" si="1"/>
        <v>0</v>
      </c>
      <c r="H85" s="430"/>
    </row>
    <row r="86" spans="2:8" ht="30">
      <c r="B86" s="29" t="s">
        <v>2095</v>
      </c>
      <c r="C86" s="1013">
        <v>50</v>
      </c>
      <c r="D86" s="1009" t="s">
        <v>1010</v>
      </c>
      <c r="E86" s="1135"/>
      <c r="F86" s="1143"/>
      <c r="G86" s="266">
        <f t="shared" si="1"/>
        <v>0</v>
      </c>
      <c r="H86" s="430"/>
    </row>
    <row r="87" spans="2:8" ht="45">
      <c r="B87" s="29" t="s">
        <v>2096</v>
      </c>
      <c r="C87" s="1013">
        <v>51</v>
      </c>
      <c r="D87" s="1009" t="s">
        <v>490</v>
      </c>
      <c r="E87" s="1135"/>
      <c r="F87" s="1143"/>
      <c r="G87" s="266">
        <f t="shared" si="1"/>
        <v>0</v>
      </c>
      <c r="H87" s="1192"/>
    </row>
    <row r="88" spans="2:8" ht="30">
      <c r="B88" s="29" t="s">
        <v>583</v>
      </c>
      <c r="C88" s="1013">
        <v>52</v>
      </c>
      <c r="D88" s="1009" t="s">
        <v>1011</v>
      </c>
      <c r="E88" s="1135"/>
      <c r="F88" s="1143"/>
      <c r="G88" s="266">
        <f t="shared" si="1"/>
        <v>0</v>
      </c>
      <c r="H88" s="1192"/>
    </row>
    <row r="89" spans="2:8" ht="30.75" thickBot="1">
      <c r="B89" s="29" t="s">
        <v>2097</v>
      </c>
      <c r="C89" s="1014">
        <v>53</v>
      </c>
      <c r="D89" s="1029" t="s">
        <v>1012</v>
      </c>
      <c r="E89" s="1139"/>
      <c r="F89" s="1152"/>
      <c r="G89" s="266">
        <f t="shared" si="1"/>
        <v>0</v>
      </c>
      <c r="H89" s="1187"/>
    </row>
    <row r="90" spans="2:8" ht="30.75" thickBot="1">
      <c r="B90" s="29" t="s">
        <v>1792</v>
      </c>
      <c r="C90" s="1016">
        <v>54</v>
      </c>
      <c r="D90" s="1017" t="s">
        <v>491</v>
      </c>
      <c r="E90" s="1030">
        <f>SUM(E76:E81)+SUM(E86:E89)</f>
        <v>0</v>
      </c>
      <c r="F90" s="1031">
        <f>SUM(F76:F81)+SUM(F86:F89)</f>
        <v>0</v>
      </c>
      <c r="G90" s="1032">
        <f>SUM(G76:G81)+SUM(G86:G89)</f>
        <v>0</v>
      </c>
      <c r="H90" s="1188"/>
    </row>
    <row r="91" spans="2:8" ht="16.5" thickBot="1">
      <c r="B91" s="29" t="s">
        <v>1793</v>
      </c>
      <c r="C91" s="1033">
        <v>55</v>
      </c>
      <c r="D91" s="1017" t="s">
        <v>690</v>
      </c>
      <c r="E91" s="1030">
        <f>E74-E90</f>
        <v>0</v>
      </c>
      <c r="F91" s="1146"/>
      <c r="G91" s="1146"/>
      <c r="H91" s="1189"/>
    </row>
    <row r="92" spans="2:8" ht="16.5" thickBot="1">
      <c r="B92" s="29" t="s">
        <v>2259</v>
      </c>
      <c r="C92" s="1016">
        <v>56</v>
      </c>
      <c r="D92" s="1034" t="s">
        <v>1014</v>
      </c>
      <c r="E92" s="1141"/>
      <c r="F92" s="1146"/>
      <c r="G92" s="1146"/>
      <c r="H92" s="1190"/>
    </row>
    <row r="93" spans="2:8" ht="16.5" thickBot="1">
      <c r="B93" s="29" t="s">
        <v>2260</v>
      </c>
      <c r="C93" s="1016">
        <v>57</v>
      </c>
      <c r="D93" s="1017" t="s">
        <v>94</v>
      </c>
      <c r="E93" s="1035">
        <f>E64+E92</f>
        <v>0</v>
      </c>
      <c r="F93" s="1146"/>
      <c r="G93" s="1146"/>
      <c r="H93" s="1190"/>
    </row>
    <row r="94" spans="2:8" ht="15.75">
      <c r="B94" s="29" t="s">
        <v>2261</v>
      </c>
      <c r="C94" s="1021"/>
      <c r="D94" s="1036" t="s">
        <v>1015</v>
      </c>
      <c r="E94" s="1137"/>
      <c r="F94" s="1153"/>
      <c r="G94" s="1153"/>
      <c r="H94" s="1191"/>
    </row>
    <row r="95" spans="2:8" ht="15.75">
      <c r="B95" s="29" t="s">
        <v>2262</v>
      </c>
      <c r="C95" s="999">
        <v>58</v>
      </c>
      <c r="D95" s="1000" t="s">
        <v>1016</v>
      </c>
      <c r="E95" s="1135"/>
      <c r="F95" s="1146"/>
      <c r="G95" s="1146"/>
      <c r="H95" s="1192"/>
    </row>
    <row r="96" spans="2:8" ht="15.75">
      <c r="B96" s="29" t="s">
        <v>2263</v>
      </c>
      <c r="C96" s="999">
        <v>59</v>
      </c>
      <c r="D96" s="1023" t="s">
        <v>731</v>
      </c>
      <c r="E96" s="1011">
        <f>E97+E98</f>
        <v>0</v>
      </c>
      <c r="F96" s="1146"/>
      <c r="G96" s="1146"/>
      <c r="H96" s="1192"/>
    </row>
    <row r="97" spans="2:8" ht="15.75">
      <c r="B97" s="29" t="s">
        <v>2264</v>
      </c>
      <c r="C97" s="999" t="s">
        <v>1019</v>
      </c>
      <c r="D97" s="1037" t="s">
        <v>1236</v>
      </c>
      <c r="E97" s="1135"/>
      <c r="F97" s="1146"/>
      <c r="G97" s="1146"/>
      <c r="H97" s="1192"/>
    </row>
    <row r="98" spans="2:8" ht="15.75">
      <c r="B98" s="29" t="s">
        <v>2265</v>
      </c>
      <c r="C98" s="999" t="s">
        <v>1021</v>
      </c>
      <c r="D98" s="1037" t="s">
        <v>1905</v>
      </c>
      <c r="E98" s="1135"/>
      <c r="F98" s="1146"/>
      <c r="G98" s="1146"/>
      <c r="H98" s="1192"/>
    </row>
    <row r="99" spans="2:8" ht="15.75">
      <c r="B99" s="29" t="s">
        <v>2266</v>
      </c>
      <c r="C99" s="999">
        <v>60</v>
      </c>
      <c r="D99" s="1023" t="s">
        <v>732</v>
      </c>
      <c r="E99" s="1011">
        <f>E100+E101+E102</f>
        <v>0</v>
      </c>
      <c r="F99" s="1146"/>
      <c r="G99" s="1146"/>
      <c r="H99" s="1192"/>
    </row>
    <row r="100" spans="2:8" ht="15.75">
      <c r="B100" s="29" t="s">
        <v>1807</v>
      </c>
      <c r="C100" s="999" t="s">
        <v>687</v>
      </c>
      <c r="D100" s="1038" t="s">
        <v>1020</v>
      </c>
      <c r="E100" s="1135"/>
      <c r="F100" s="1146"/>
      <c r="G100" s="1146"/>
      <c r="H100" s="1192"/>
    </row>
    <row r="101" spans="2:8" ht="15.75">
      <c r="B101" s="29" t="s">
        <v>1808</v>
      </c>
      <c r="C101" s="999" t="s">
        <v>688</v>
      </c>
      <c r="D101" s="1038" t="s">
        <v>1022</v>
      </c>
      <c r="E101" s="1135"/>
      <c r="F101" s="1146"/>
      <c r="G101" s="1146"/>
      <c r="H101" s="1192"/>
    </row>
    <row r="102" spans="2:8" ht="15.75">
      <c r="B102" s="29" t="s">
        <v>1809</v>
      </c>
      <c r="C102" s="999" t="s">
        <v>689</v>
      </c>
      <c r="D102" s="1038" t="s">
        <v>1062</v>
      </c>
      <c r="E102" s="1135"/>
      <c r="F102" s="1146"/>
      <c r="G102" s="1146"/>
      <c r="H102" s="1192"/>
    </row>
    <row r="103" spans="2:8" ht="15.75">
      <c r="B103" s="29" t="s">
        <v>1810</v>
      </c>
      <c r="C103" s="999">
        <v>61</v>
      </c>
      <c r="D103" s="871" t="s">
        <v>1063</v>
      </c>
      <c r="E103" s="1135"/>
      <c r="F103" s="1146"/>
      <c r="G103" s="1146"/>
      <c r="H103" s="1192"/>
    </row>
    <row r="104" spans="2:8" ht="30">
      <c r="B104" s="29" t="s">
        <v>1811</v>
      </c>
      <c r="C104" s="999">
        <v>62</v>
      </c>
      <c r="D104" s="1009" t="s">
        <v>1065</v>
      </c>
      <c r="E104" s="1135"/>
      <c r="F104" s="1146"/>
      <c r="G104" s="1146"/>
      <c r="H104" s="1192"/>
    </row>
    <row r="105" spans="2:8" ht="30">
      <c r="B105" s="29" t="s">
        <v>72</v>
      </c>
      <c r="C105" s="999">
        <v>63</v>
      </c>
      <c r="D105" s="871" t="s">
        <v>71</v>
      </c>
      <c r="E105" s="1135"/>
      <c r="F105" s="1146"/>
      <c r="G105" s="1146"/>
      <c r="H105" s="1192"/>
    </row>
    <row r="106" spans="2:8" ht="30">
      <c r="B106" s="29" t="s">
        <v>1492</v>
      </c>
      <c r="C106" s="999">
        <v>64</v>
      </c>
      <c r="D106" s="1009" t="s">
        <v>1070</v>
      </c>
      <c r="E106" s="1135"/>
      <c r="F106" s="1146"/>
      <c r="G106" s="1146"/>
      <c r="H106" s="1192"/>
    </row>
    <row r="107" spans="2:8" ht="30">
      <c r="B107" s="29" t="s">
        <v>1493</v>
      </c>
      <c r="C107" s="999">
        <v>65</v>
      </c>
      <c r="D107" s="1009" t="s">
        <v>1071</v>
      </c>
      <c r="E107" s="1138"/>
      <c r="F107" s="1146"/>
      <c r="G107" s="1146"/>
      <c r="H107" s="1192"/>
    </row>
    <row r="108" spans="2:8" ht="45.75" thickBot="1">
      <c r="B108" s="29" t="s">
        <v>1430</v>
      </c>
      <c r="C108" s="1025">
        <v>66</v>
      </c>
      <c r="D108" s="1026" t="s">
        <v>733</v>
      </c>
      <c r="E108" s="1004">
        <f>E95+E96+E99+E103+E104+E105+E106+E107</f>
        <v>0</v>
      </c>
      <c r="F108" s="1148"/>
      <c r="G108" s="1149"/>
      <c r="H108" s="1193"/>
    </row>
    <row r="109" spans="2:8" ht="15.75">
      <c r="B109" s="29" t="s">
        <v>1494</v>
      </c>
      <c r="C109" s="1021"/>
      <c r="D109" s="1039" t="s">
        <v>652</v>
      </c>
      <c r="E109" s="1140"/>
      <c r="F109" s="1150"/>
      <c r="G109" s="1151"/>
      <c r="H109" s="1194"/>
    </row>
    <row r="110" spans="2:8" ht="15.75">
      <c r="B110" s="29" t="s">
        <v>1495</v>
      </c>
      <c r="C110" s="999">
        <v>67</v>
      </c>
      <c r="D110" s="871" t="s">
        <v>653</v>
      </c>
      <c r="E110" s="1135"/>
      <c r="F110" s="1143"/>
      <c r="G110" s="266">
        <f t="shared" ref="G110:G122" si="2">E110+F110</f>
        <v>0</v>
      </c>
      <c r="H110" s="1192"/>
    </row>
    <row r="111" spans="2:8" ht="15.75">
      <c r="B111" s="29" t="s">
        <v>1496</v>
      </c>
      <c r="C111" s="999">
        <v>68</v>
      </c>
      <c r="D111" s="871" t="s">
        <v>654</v>
      </c>
      <c r="E111" s="1135"/>
      <c r="F111" s="1143"/>
      <c r="G111" s="266">
        <f t="shared" si="2"/>
        <v>0</v>
      </c>
      <c r="H111" s="1192"/>
    </row>
    <row r="112" spans="2:8" ht="60">
      <c r="B112" s="29" t="s">
        <v>1805</v>
      </c>
      <c r="C112" s="999">
        <v>69</v>
      </c>
      <c r="D112" s="871" t="s">
        <v>655</v>
      </c>
      <c r="E112" s="1135"/>
      <c r="F112" s="1143"/>
      <c r="G112" s="266">
        <f t="shared" si="2"/>
        <v>0</v>
      </c>
      <c r="H112" s="1192"/>
    </row>
    <row r="113" spans="2:8" ht="30">
      <c r="B113" s="29" t="s">
        <v>2166</v>
      </c>
      <c r="C113" s="999">
        <v>70</v>
      </c>
      <c r="D113" s="871" t="s">
        <v>720</v>
      </c>
      <c r="E113" s="1135"/>
      <c r="F113" s="1143"/>
      <c r="G113" s="266">
        <f t="shared" si="2"/>
        <v>0</v>
      </c>
      <c r="H113" s="1192"/>
    </row>
    <row r="114" spans="2:8" ht="15.75">
      <c r="B114" s="29" t="s">
        <v>2167</v>
      </c>
      <c r="C114" s="999">
        <v>71</v>
      </c>
      <c r="D114" s="1000" t="s">
        <v>423</v>
      </c>
      <c r="E114" s="1135"/>
      <c r="F114" s="1143"/>
      <c r="G114" s="266">
        <f t="shared" si="2"/>
        <v>0</v>
      </c>
      <c r="H114" s="430"/>
    </row>
    <row r="115" spans="2:8" ht="30">
      <c r="B115" s="29" t="s">
        <v>2168</v>
      </c>
      <c r="C115" s="999">
        <v>72</v>
      </c>
      <c r="D115" s="1010" t="s">
        <v>691</v>
      </c>
      <c r="E115" s="1011">
        <f>E116+E117+E118+E119</f>
        <v>0</v>
      </c>
      <c r="F115" s="1012">
        <f>F116+F117+F118+F119</f>
        <v>0</v>
      </c>
      <c r="G115" s="266">
        <f>G116+G117+G118+G119</f>
        <v>0</v>
      </c>
      <c r="H115" s="430"/>
    </row>
    <row r="116" spans="2:8" ht="15.75">
      <c r="B116" s="29" t="s">
        <v>2169</v>
      </c>
      <c r="C116" s="999" t="s">
        <v>692</v>
      </c>
      <c r="D116" s="914" t="s">
        <v>693</v>
      </c>
      <c r="E116" s="1138"/>
      <c r="F116" s="1143"/>
      <c r="G116" s="266">
        <f t="shared" si="2"/>
        <v>0</v>
      </c>
      <c r="H116" s="430"/>
    </row>
    <row r="117" spans="2:8" ht="15.75">
      <c r="B117" s="29" t="s">
        <v>1244</v>
      </c>
      <c r="C117" s="999" t="s">
        <v>694</v>
      </c>
      <c r="D117" s="914" t="s">
        <v>695</v>
      </c>
      <c r="E117" s="1138"/>
      <c r="F117" s="1143"/>
      <c r="G117" s="266">
        <f t="shared" si="2"/>
        <v>0</v>
      </c>
      <c r="H117" s="430"/>
    </row>
    <row r="118" spans="2:8" ht="15.75">
      <c r="B118" s="29" t="s">
        <v>1245</v>
      </c>
      <c r="C118" s="999" t="s">
        <v>696</v>
      </c>
      <c r="D118" s="914" t="s">
        <v>697</v>
      </c>
      <c r="E118" s="1138"/>
      <c r="F118" s="1143"/>
      <c r="G118" s="266">
        <f t="shared" si="2"/>
        <v>0</v>
      </c>
      <c r="H118" s="430"/>
    </row>
    <row r="119" spans="2:8" ht="15.75">
      <c r="B119" s="29" t="s">
        <v>1411</v>
      </c>
      <c r="C119" s="999" t="s">
        <v>698</v>
      </c>
      <c r="D119" s="914" t="s">
        <v>699</v>
      </c>
      <c r="E119" s="1138"/>
      <c r="F119" s="1143"/>
      <c r="G119" s="266">
        <f t="shared" si="2"/>
        <v>0</v>
      </c>
      <c r="H119" s="430"/>
    </row>
    <row r="120" spans="2:8" ht="30">
      <c r="B120" s="29" t="s">
        <v>1361</v>
      </c>
      <c r="C120" s="999">
        <v>73</v>
      </c>
      <c r="D120" s="871" t="s">
        <v>877</v>
      </c>
      <c r="E120" s="1135"/>
      <c r="F120" s="1143"/>
      <c r="G120" s="266">
        <f t="shared" si="2"/>
        <v>0</v>
      </c>
      <c r="H120" s="430"/>
    </row>
    <row r="121" spans="2:8" ht="45">
      <c r="B121" s="29" t="s">
        <v>1305</v>
      </c>
      <c r="C121" s="1013">
        <v>74</v>
      </c>
      <c r="D121" s="1009" t="s">
        <v>734</v>
      </c>
      <c r="E121" s="1135"/>
      <c r="F121" s="1143"/>
      <c r="G121" s="266">
        <f t="shared" si="2"/>
        <v>0</v>
      </c>
      <c r="H121" s="430"/>
    </row>
    <row r="122" spans="2:8" ht="30.75" thickBot="1">
      <c r="B122" s="29" t="s">
        <v>1306</v>
      </c>
      <c r="C122" s="1040">
        <v>75</v>
      </c>
      <c r="D122" s="1041" t="s">
        <v>735</v>
      </c>
      <c r="E122" s="1139"/>
      <c r="F122" s="1145"/>
      <c r="G122" s="266">
        <f t="shared" si="2"/>
        <v>0</v>
      </c>
      <c r="H122" s="1193"/>
    </row>
    <row r="123" spans="2:8" ht="30.75" thickBot="1">
      <c r="B123" s="29" t="s">
        <v>1307</v>
      </c>
      <c r="C123" s="1042">
        <v>76</v>
      </c>
      <c r="D123" s="1017" t="s">
        <v>700</v>
      </c>
      <c r="E123" s="1035">
        <f>SUM(E110:E115) + SUM(E120:E122)</f>
        <v>0</v>
      </c>
      <c r="F123" s="1019">
        <f>SUM(F110:F115) + SUM(F120:F122)</f>
        <v>0</v>
      </c>
      <c r="G123" s="1020">
        <f>SUM(G110:G115) + SUM(G120:G122)</f>
        <v>0</v>
      </c>
      <c r="H123" s="1189"/>
    </row>
    <row r="124" spans="2:8" ht="15.75">
      <c r="B124" s="29" t="s">
        <v>1308</v>
      </c>
      <c r="C124" s="997">
        <v>77</v>
      </c>
      <c r="D124" s="1043" t="s">
        <v>1162</v>
      </c>
      <c r="E124" s="1044">
        <f>E108-E123</f>
        <v>0</v>
      </c>
      <c r="F124" s="998"/>
      <c r="G124" s="1045"/>
      <c r="H124" s="1195"/>
    </row>
    <row r="125" spans="2:8" ht="16.5" thickBot="1">
      <c r="B125" s="29" t="s">
        <v>1309</v>
      </c>
      <c r="C125" s="999">
        <v>78</v>
      </c>
      <c r="D125" s="871" t="s">
        <v>880</v>
      </c>
      <c r="E125" s="1135"/>
      <c r="F125" s="998"/>
      <c r="G125" s="1045"/>
      <c r="H125" s="1192"/>
    </row>
    <row r="126" spans="2:8" ht="16.5" thickBot="1">
      <c r="B126" s="29" t="s">
        <v>513</v>
      </c>
      <c r="C126" s="1184">
        <v>79</v>
      </c>
      <c r="D126" s="1186" t="s">
        <v>2276</v>
      </c>
      <c r="E126" s="1035">
        <f>E124+E125</f>
        <v>0</v>
      </c>
      <c r="F126" s="998"/>
      <c r="G126" s="1045"/>
      <c r="H126" s="1196"/>
    </row>
    <row r="127" spans="2:8" ht="16.5" thickBot="1">
      <c r="B127" s="29" t="s">
        <v>1310</v>
      </c>
      <c r="C127" s="1002">
        <v>80</v>
      </c>
      <c r="D127" s="1046" t="s">
        <v>881</v>
      </c>
      <c r="E127" s="1135"/>
      <c r="F127" s="998"/>
      <c r="G127" s="1045"/>
      <c r="H127" s="1190"/>
    </row>
    <row r="128" spans="2:8" ht="16.5" thickBot="1">
      <c r="B128" s="29" t="s">
        <v>1311</v>
      </c>
      <c r="C128" s="1042">
        <v>81</v>
      </c>
      <c r="D128" s="1017" t="s">
        <v>1134</v>
      </c>
      <c r="E128" s="1035">
        <f>E93+E127</f>
        <v>0</v>
      </c>
      <c r="F128" s="998"/>
      <c r="G128" s="1045"/>
      <c r="H128" s="1190"/>
    </row>
    <row r="129" spans="1:8" ht="15.75">
      <c r="B129" s="29" t="s">
        <v>1312</v>
      </c>
      <c r="C129" s="1006"/>
      <c r="D129" s="1047" t="s">
        <v>882</v>
      </c>
      <c r="E129" s="1140"/>
      <c r="F129" s="998"/>
      <c r="G129" s="1045"/>
      <c r="H129" s="1191"/>
    </row>
    <row r="130" spans="1:8" ht="30">
      <c r="B130" s="29" t="s">
        <v>1313</v>
      </c>
      <c r="C130" s="999">
        <v>82</v>
      </c>
      <c r="D130" s="1023" t="s">
        <v>736</v>
      </c>
      <c r="E130" s="1024">
        <f>E131+E132+E133+E134</f>
        <v>0</v>
      </c>
      <c r="F130" s="998"/>
      <c r="G130" s="1045"/>
      <c r="H130" s="1192"/>
    </row>
    <row r="131" spans="1:8" ht="15.75">
      <c r="B131" s="29" t="s">
        <v>1314</v>
      </c>
      <c r="C131" s="999" t="s">
        <v>889</v>
      </c>
      <c r="D131" s="1048" t="s">
        <v>884</v>
      </c>
      <c r="E131" s="1135"/>
      <c r="F131" s="998"/>
      <c r="G131" s="1045"/>
      <c r="H131" s="1192"/>
    </row>
    <row r="132" spans="1:8" ht="15.75">
      <c r="B132" s="29" t="s">
        <v>1872</v>
      </c>
      <c r="C132" s="999" t="s">
        <v>891</v>
      </c>
      <c r="D132" s="1048" t="s">
        <v>886</v>
      </c>
      <c r="E132" s="1135"/>
      <c r="F132" s="998"/>
      <c r="G132" s="1045"/>
      <c r="H132" s="1192"/>
    </row>
    <row r="133" spans="1:8" ht="15.75">
      <c r="B133" s="29" t="s">
        <v>1873</v>
      </c>
      <c r="C133" s="999" t="s">
        <v>893</v>
      </c>
      <c r="D133" s="1038" t="s">
        <v>888</v>
      </c>
      <c r="E133" s="1135"/>
      <c r="F133" s="998"/>
      <c r="G133" s="1045"/>
      <c r="H133" s="1192"/>
    </row>
    <row r="134" spans="1:8" ht="15.75">
      <c r="B134" s="29" t="s">
        <v>1874</v>
      </c>
      <c r="C134" s="999" t="s">
        <v>511</v>
      </c>
      <c r="D134" s="1049" t="s">
        <v>737</v>
      </c>
      <c r="E134" s="1136"/>
      <c r="F134" s="998"/>
      <c r="G134" s="1045"/>
      <c r="H134" s="1192"/>
    </row>
    <row r="135" spans="1:8" ht="15.75">
      <c r="B135" s="29" t="s">
        <v>1875</v>
      </c>
      <c r="C135" s="999">
        <v>83</v>
      </c>
      <c r="D135" s="1023" t="s">
        <v>738</v>
      </c>
      <c r="E135" s="1024">
        <f>E136+E137+E138</f>
        <v>0</v>
      </c>
      <c r="F135" s="998"/>
      <c r="G135" s="1045"/>
      <c r="H135" s="1192"/>
    </row>
    <row r="136" spans="1:8" ht="15.75">
      <c r="B136" s="29" t="s">
        <v>1876</v>
      </c>
      <c r="C136" s="999" t="s">
        <v>508</v>
      </c>
      <c r="D136" s="1038" t="s">
        <v>890</v>
      </c>
      <c r="E136" s="1135"/>
      <c r="F136" s="998"/>
      <c r="G136" s="1045"/>
      <c r="H136" s="1192"/>
    </row>
    <row r="137" spans="1:8" ht="15.75">
      <c r="B137" s="29" t="s">
        <v>1877</v>
      </c>
      <c r="C137" s="999" t="s">
        <v>509</v>
      </c>
      <c r="D137" s="1038" t="s">
        <v>892</v>
      </c>
      <c r="E137" s="1135"/>
      <c r="F137" s="998"/>
      <c r="G137" s="1045"/>
      <c r="H137" s="1192"/>
    </row>
    <row r="138" spans="1:8" ht="16.5" thickBot="1">
      <c r="B138" s="29" t="s">
        <v>1668</v>
      </c>
      <c r="C138" s="1040" t="s">
        <v>510</v>
      </c>
      <c r="D138" s="1050" t="s">
        <v>894</v>
      </c>
      <c r="E138" s="1139"/>
      <c r="F138" s="1005"/>
      <c r="G138" s="1027"/>
      <c r="H138" s="1193"/>
    </row>
    <row r="139" spans="1:8">
      <c r="A139" s="27" t="s">
        <v>1932</v>
      </c>
      <c r="B139" s="32" t="s">
        <v>1932</v>
      </c>
    </row>
  </sheetData>
  <sheetProtection selectLockedCells="1"/>
  <mergeCells count="6">
    <mergeCell ref="F45:G50"/>
    <mergeCell ref="C1:H2"/>
    <mergeCell ref="C5:D5"/>
    <mergeCell ref="E5:F5"/>
    <mergeCell ref="C6:D6"/>
    <mergeCell ref="E6:F6"/>
  </mergeCells>
  <phoneticPr fontId="58" type="noConversion"/>
  <dataValidations count="2">
    <dataValidation type="decimal" allowBlank="1" showInputMessage="1" showErrorMessage="1" sqref="E131:E134 E136:E138 E125:E127 E116:F122 E110:F114 E100:E107 E97:E98 E95 E92 E82:F89 E76:F80 E68:E73 E66 E54:F62 E28 F51:F52 E31:E52 F31:F41 F43:F44 E14:E18 E21:E26 E20 E19">
      <formula1>0</formula1>
      <formula2>9999999999999.99</formula2>
    </dataValidation>
    <dataValidation type="decimal" allowBlank="1" showInputMessage="1" showErrorMessage="1" sqref="E27">
      <formula1>-9999999999999.99</formula1>
      <formula2>9999999999999.99</formula2>
    </dataValidation>
  </dataValidations>
  <pageMargins left="0.7" right="0.7" top="0.75" bottom="0.75" header="0.3" footer="0.3"/>
  <pageSetup orientation="portrait" horizontalDpi="200" verticalDpi="200" r:id="rId1"/>
  <ignoredErrors>
    <ignoredError sqref="G53" formula="1"/>
  </ignoredError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N36"/>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D7" sqref="D7"/>
    </sheetView>
  </sheetViews>
  <sheetFormatPr defaultColWidth="9" defaultRowHeight="15"/>
  <cols>
    <col min="1" max="1" width="14" style="598" hidden="1" customWidth="1"/>
    <col min="2" max="2" width="31.28515625"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1.140625" style="25" customWidth="1"/>
    <col min="10" max="10" width="24.42578125" style="25" customWidth="1"/>
    <col min="11" max="11" width="20.140625" style="25" customWidth="1"/>
    <col min="12" max="12" width="17.42578125" style="25" customWidth="1"/>
    <col min="13" max="16384" width="9" style="25"/>
  </cols>
  <sheetData>
    <row r="1" spans="1:12">
      <c r="C1" s="1456" t="s">
        <v>26</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99</v>
      </c>
      <c r="C5" s="1445" t="s">
        <v>840</v>
      </c>
      <c r="D5" s="1445"/>
      <c r="E5" s="1445" t="s">
        <v>2042</v>
      </c>
      <c r="F5" s="1445"/>
      <c r="G5" s="35"/>
      <c r="I5" s="1346"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169</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170</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171</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172</v>
      </c>
      <c r="C23" s="1245"/>
      <c r="D23" s="353" t="s">
        <v>1779</v>
      </c>
      <c r="E23" s="1364"/>
      <c r="F23" s="197"/>
      <c r="G23" s="266">
        <f>F23*E23</f>
        <v>0</v>
      </c>
      <c r="H23" s="197"/>
      <c r="I23" s="392">
        <f>IF(H23&gt;0,H23,0)</f>
        <v>0</v>
      </c>
      <c r="J23" s="392">
        <f>G23+I23</f>
        <v>0</v>
      </c>
      <c r="K23" s="197"/>
      <c r="L23" s="1241">
        <f>MAX((J23-K23),0)</f>
        <v>0</v>
      </c>
    </row>
    <row r="24" spans="1:12" ht="15.75">
      <c r="B24" s="577" t="s">
        <v>173</v>
      </c>
      <c r="C24" s="1245"/>
      <c r="D24" s="353" t="s">
        <v>1780</v>
      </c>
      <c r="E24" s="1364"/>
      <c r="F24" s="197"/>
      <c r="G24" s="266">
        <f>F24*E24</f>
        <v>0</v>
      </c>
      <c r="H24" s="197"/>
      <c r="I24" s="392">
        <f>IF(H24&gt;0,H24,0)</f>
        <v>0</v>
      </c>
      <c r="J24" s="392">
        <f>G24+I24</f>
        <v>0</v>
      </c>
      <c r="K24" s="197"/>
      <c r="L24" s="1241">
        <f>MAX((J24-K24),0)</f>
        <v>0</v>
      </c>
    </row>
    <row r="25" spans="1:12" ht="16.5" thickBot="1">
      <c r="B25" s="604" t="s">
        <v>174</v>
      </c>
      <c r="C25" s="1245"/>
      <c r="D25" s="353" t="s">
        <v>1781</v>
      </c>
      <c r="E25" s="1364"/>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175</v>
      </c>
      <c r="C27" s="1246">
        <v>2</v>
      </c>
      <c r="D27" s="1247" t="s">
        <v>290</v>
      </c>
      <c r="E27" s="1338"/>
      <c r="F27" s="266">
        <f t="shared" ref="F27:L27" si="1">SUM(F28:F31)</f>
        <v>0</v>
      </c>
      <c r="G27" s="266">
        <f t="shared" si="1"/>
        <v>0</v>
      </c>
      <c r="H27" s="266">
        <f t="shared" si="1"/>
        <v>0</v>
      </c>
      <c r="I27" s="266">
        <f t="shared" si="1"/>
        <v>0</v>
      </c>
      <c r="J27" s="266">
        <f t="shared" si="1"/>
        <v>0</v>
      </c>
      <c r="K27" s="266">
        <f t="shared" si="1"/>
        <v>0</v>
      </c>
      <c r="L27" s="266">
        <f t="shared" si="1"/>
        <v>0</v>
      </c>
    </row>
    <row r="28" spans="1:12" ht="15.75">
      <c r="B28" s="604" t="s">
        <v>176</v>
      </c>
      <c r="C28" s="1245"/>
      <c r="D28" s="353" t="s">
        <v>1779</v>
      </c>
      <c r="E28" s="1364"/>
      <c r="F28" s="197"/>
      <c r="G28" s="266">
        <f>F28*E28</f>
        <v>0</v>
      </c>
      <c r="H28" s="197"/>
      <c r="I28" s="392">
        <f>IF(H28&gt;0,H28,0)</f>
        <v>0</v>
      </c>
      <c r="J28" s="392">
        <f>G28+I28</f>
        <v>0</v>
      </c>
      <c r="K28" s="197"/>
      <c r="L28" s="1241">
        <f>MAX((J28-K28),0)</f>
        <v>0</v>
      </c>
    </row>
    <row r="29" spans="1:12" ht="15.75">
      <c r="B29" s="584" t="s">
        <v>177</v>
      </c>
      <c r="C29" s="1245"/>
      <c r="D29" s="353" t="s">
        <v>1780</v>
      </c>
      <c r="E29" s="1364"/>
      <c r="F29" s="197"/>
      <c r="G29" s="266">
        <f>F29*E29</f>
        <v>0</v>
      </c>
      <c r="H29" s="197"/>
      <c r="I29" s="392">
        <f>IF(H29&gt;0,H29,0)</f>
        <v>0</v>
      </c>
      <c r="J29" s="392">
        <f>G29+I29</f>
        <v>0</v>
      </c>
      <c r="K29" s="197"/>
      <c r="L29" s="1241">
        <f>MAX((J29-K29),0)</f>
        <v>0</v>
      </c>
    </row>
    <row r="30" spans="1:12" ht="16.5" thickBot="1">
      <c r="B30" s="584" t="s">
        <v>178</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179</v>
      </c>
      <c r="C32" s="1248">
        <v>3</v>
      </c>
      <c r="D32" s="1249" t="s">
        <v>291</v>
      </c>
      <c r="E32" s="361"/>
      <c r="F32" s="197"/>
      <c r="G32" s="361"/>
      <c r="H32" s="361"/>
      <c r="I32" s="361"/>
      <c r="J32" s="361"/>
      <c r="K32" s="197"/>
      <c r="L32" s="1241">
        <f>MAX((F32-K32),0)</f>
        <v>0</v>
      </c>
    </row>
    <row r="33" spans="1:14" ht="16.5" thickBot="1">
      <c r="B33" s="577" t="s">
        <v>180</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180</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G19:G20">
      <formula1>BL</formula1>
    </dataValidation>
    <dataValidation type="list" allowBlank="1" showInputMessage="1" showErrorMessage="1" sqref="E23:E25 E28:E30">
      <formula1>PFC</formula1>
    </dataValidation>
    <dataValidation type="decimal" allowBlank="1" showInputMessage="1" showErrorMessage="1" errorTitle="Error !" error="The reported value is either a text or Negative or Greater than 13 digits (9999999999999.99)._x000a_ _x000a_Please report correct value._x000a_" sqref="H23:H25 F32 F28:F30 K28:K30 F14 H12 F12 F23:F25 K32 H28:H30 H14 K23:K25">
      <formula1>0</formula1>
      <formula2>9999999999999.99</formula2>
    </dataValidation>
  </dataValidations>
  <pageMargins left="0.7" right="0.7" top="0.75" bottom="0.75" header="0.3" footer="0.3"/>
  <pageSetup paperSize="9" scale="5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N36"/>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D7" sqref="D7"/>
    </sheetView>
  </sheetViews>
  <sheetFormatPr defaultColWidth="9" defaultRowHeight="15"/>
  <cols>
    <col min="1" max="1" width="14.140625" style="598" hidden="1" customWidth="1"/>
    <col min="2" max="2" width="17.7109375"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1.140625" style="25" customWidth="1"/>
    <col min="10" max="10" width="24.7109375" style="25" customWidth="1"/>
    <col min="11" max="11" width="20.140625" style="25" customWidth="1"/>
    <col min="12" max="12" width="17.42578125" style="25" customWidth="1"/>
    <col min="13" max="16384" width="9" style="25"/>
  </cols>
  <sheetData>
    <row r="1" spans="1:12">
      <c r="C1" s="1456" t="s">
        <v>25</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100</v>
      </c>
      <c r="C5" s="1445" t="s">
        <v>840</v>
      </c>
      <c r="D5" s="1445"/>
      <c r="E5" s="1445" t="s">
        <v>2042</v>
      </c>
      <c r="F5" s="1445"/>
      <c r="G5" s="35"/>
      <c r="I5" s="1346"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181</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182</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183</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184</v>
      </c>
      <c r="C23" s="1245"/>
      <c r="D23" s="353" t="s">
        <v>1779</v>
      </c>
      <c r="E23" s="1364"/>
      <c r="F23" s="197"/>
      <c r="G23" s="266">
        <f>F23*E23</f>
        <v>0</v>
      </c>
      <c r="H23" s="197"/>
      <c r="I23" s="392">
        <f>IF(H23&gt;0,H23,0)</f>
        <v>0</v>
      </c>
      <c r="J23" s="392">
        <f>G23+I23</f>
        <v>0</v>
      </c>
      <c r="K23" s="197"/>
      <c r="L23" s="1241">
        <f>MAX((J23-K23),0)</f>
        <v>0</v>
      </c>
    </row>
    <row r="24" spans="1:12" ht="15.75">
      <c r="B24" s="577" t="s">
        <v>185</v>
      </c>
      <c r="C24" s="1245"/>
      <c r="D24" s="353" t="s">
        <v>1780</v>
      </c>
      <c r="E24" s="1364"/>
      <c r="F24" s="197"/>
      <c r="G24" s="266">
        <f>F24*E24</f>
        <v>0</v>
      </c>
      <c r="H24" s="197"/>
      <c r="I24" s="392">
        <f>IF(H24&gt;0,H24,0)</f>
        <v>0</v>
      </c>
      <c r="J24" s="392">
        <f>G24+I24</f>
        <v>0</v>
      </c>
      <c r="K24" s="197"/>
      <c r="L24" s="1241">
        <f>MAX((J24-K24),0)</f>
        <v>0</v>
      </c>
    </row>
    <row r="25" spans="1:12" ht="16.5" thickBot="1">
      <c r="B25" s="604" t="s">
        <v>186</v>
      </c>
      <c r="C25" s="1245"/>
      <c r="D25" s="353" t="s">
        <v>1781</v>
      </c>
      <c r="E25" s="1364"/>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187</v>
      </c>
      <c r="C27" s="1246">
        <v>2</v>
      </c>
      <c r="D27" s="1247" t="s">
        <v>290</v>
      </c>
      <c r="E27" s="1338"/>
      <c r="F27" s="266">
        <f t="shared" ref="F27:L27" si="1">SUM(F28:F31)</f>
        <v>0</v>
      </c>
      <c r="G27" s="266">
        <f t="shared" si="1"/>
        <v>0</v>
      </c>
      <c r="H27" s="266">
        <f t="shared" si="1"/>
        <v>0</v>
      </c>
      <c r="I27" s="266">
        <f t="shared" si="1"/>
        <v>0</v>
      </c>
      <c r="J27" s="266">
        <f t="shared" si="1"/>
        <v>0</v>
      </c>
      <c r="K27" s="266">
        <f t="shared" si="1"/>
        <v>0</v>
      </c>
      <c r="L27" s="266">
        <f t="shared" si="1"/>
        <v>0</v>
      </c>
    </row>
    <row r="28" spans="1:12" ht="15.75">
      <c r="B28" s="604" t="s">
        <v>188</v>
      </c>
      <c r="C28" s="1245"/>
      <c r="D28" s="353" t="s">
        <v>1779</v>
      </c>
      <c r="E28" s="1364"/>
      <c r="F28" s="197"/>
      <c r="G28" s="266">
        <f>F28*E28</f>
        <v>0</v>
      </c>
      <c r="H28" s="197"/>
      <c r="I28" s="392">
        <f>IF(H28&gt;0,H28,0)</f>
        <v>0</v>
      </c>
      <c r="J28" s="392">
        <f>G28+I28</f>
        <v>0</v>
      </c>
      <c r="K28" s="197"/>
      <c r="L28" s="1241">
        <f>MAX((J28-K28),0)</f>
        <v>0</v>
      </c>
    </row>
    <row r="29" spans="1:12" ht="15.75">
      <c r="B29" s="584" t="s">
        <v>189</v>
      </c>
      <c r="C29" s="1245"/>
      <c r="D29" s="353" t="s">
        <v>1780</v>
      </c>
      <c r="E29" s="1364"/>
      <c r="F29" s="197"/>
      <c r="G29" s="266">
        <f>F29*E29</f>
        <v>0</v>
      </c>
      <c r="H29" s="197"/>
      <c r="I29" s="392">
        <f>IF(H29&gt;0,H29,0)</f>
        <v>0</v>
      </c>
      <c r="J29" s="392">
        <f>G29+I29</f>
        <v>0</v>
      </c>
      <c r="K29" s="197"/>
      <c r="L29" s="1241">
        <f>MAX((J29-K29),0)</f>
        <v>0</v>
      </c>
    </row>
    <row r="30" spans="1:12" ht="16.5" thickBot="1">
      <c r="B30" s="584" t="s">
        <v>190</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191</v>
      </c>
      <c r="C32" s="1248">
        <v>3</v>
      </c>
      <c r="D32" s="1249" t="s">
        <v>291</v>
      </c>
      <c r="E32" s="361"/>
      <c r="F32" s="197"/>
      <c r="G32" s="361"/>
      <c r="H32" s="361"/>
      <c r="I32" s="361"/>
      <c r="J32" s="361"/>
      <c r="K32" s="197"/>
      <c r="L32" s="1241">
        <f>MAX((F32-K32),0)</f>
        <v>0</v>
      </c>
    </row>
    <row r="33" spans="1:14" ht="16.5" thickBot="1">
      <c r="B33" s="577" t="s">
        <v>192</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192</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E23:E25 E28:E30">
      <formula1>PFC</formula1>
    </dataValidation>
    <dataValidation type="list" allowBlank="1" showInputMessage="1" showErrorMessage="1" sqref="G19:G20">
      <formula1>BL</formula1>
    </dataValidation>
    <dataValidation type="decimal" allowBlank="1" showInputMessage="1" showErrorMessage="1" errorTitle="Error !" error="The reported value is either a text or Negative or Greater than 13 digits (9999999999999.99)._x000a_ _x000a_Please report correct value._x000a_" sqref="H23:H25 F32 F28:F30 K28:K30 H12 F12 F14 F23:F25 H14 K32 K23:K25 H28:H30">
      <formula1>0</formula1>
      <formula2>9999999999999.99</formula2>
    </dataValidation>
  </dataValidations>
  <pageMargins left="0.7" right="0.7" top="0.75" bottom="0.75" header="0.3" footer="0.3"/>
  <pageSetup paperSize="9" scale="5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N36"/>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D7" sqref="D7"/>
    </sheetView>
  </sheetViews>
  <sheetFormatPr defaultColWidth="9" defaultRowHeight="15"/>
  <cols>
    <col min="1" max="1" width="11.7109375" style="598" hidden="1" customWidth="1"/>
    <col min="2" max="2" width="14.140625"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1.140625" style="25" customWidth="1"/>
    <col min="10" max="10" width="23.85546875" style="25" customWidth="1"/>
    <col min="11" max="11" width="20.140625" style="25" customWidth="1"/>
    <col min="12" max="12" width="17.42578125" style="25" customWidth="1"/>
    <col min="13" max="16384" width="9" style="25"/>
  </cols>
  <sheetData>
    <row r="1" spans="1:12">
      <c r="C1" s="1456" t="s">
        <v>24</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101</v>
      </c>
      <c r="C5" s="1445" t="s">
        <v>840</v>
      </c>
      <c r="D5" s="1445"/>
      <c r="E5" s="1445" t="s">
        <v>2042</v>
      </c>
      <c r="F5" s="1445"/>
      <c r="G5" s="35"/>
      <c r="I5" s="1346"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193</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194</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195</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215</v>
      </c>
      <c r="C23" s="1245"/>
      <c r="D23" s="353" t="s">
        <v>1779</v>
      </c>
      <c r="E23" s="1364"/>
      <c r="F23" s="197"/>
      <c r="G23" s="266">
        <f>F23*E23</f>
        <v>0</v>
      </c>
      <c r="H23" s="197"/>
      <c r="I23" s="392">
        <f>IF(H23&gt;0,H23,0)</f>
        <v>0</v>
      </c>
      <c r="J23" s="392">
        <f>G23+I23</f>
        <v>0</v>
      </c>
      <c r="K23" s="197"/>
      <c r="L23" s="1241">
        <f>MAX((J23-K23),0)</f>
        <v>0</v>
      </c>
    </row>
    <row r="24" spans="1:12" ht="15.75">
      <c r="B24" s="577" t="s">
        <v>216</v>
      </c>
      <c r="C24" s="1245"/>
      <c r="D24" s="353" t="s">
        <v>1780</v>
      </c>
      <c r="E24" s="1364"/>
      <c r="F24" s="197"/>
      <c r="G24" s="266">
        <f>F24*E24</f>
        <v>0</v>
      </c>
      <c r="H24" s="197"/>
      <c r="I24" s="392">
        <f>IF(H24&gt;0,H24,0)</f>
        <v>0</v>
      </c>
      <c r="J24" s="392">
        <f>G24+I24</f>
        <v>0</v>
      </c>
      <c r="K24" s="197"/>
      <c r="L24" s="1241">
        <f>MAX((J24-K24),0)</f>
        <v>0</v>
      </c>
    </row>
    <row r="25" spans="1:12" ht="16.5" thickBot="1">
      <c r="B25" s="604" t="s">
        <v>217</v>
      </c>
      <c r="C25" s="1245"/>
      <c r="D25" s="353" t="s">
        <v>1781</v>
      </c>
      <c r="E25" s="1364"/>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218</v>
      </c>
      <c r="C27" s="1246">
        <v>2</v>
      </c>
      <c r="D27" s="1247" t="s">
        <v>290</v>
      </c>
      <c r="E27" s="1338"/>
      <c r="F27" s="266">
        <f t="shared" ref="F27:L27" si="1">SUM(F28:F31)</f>
        <v>0</v>
      </c>
      <c r="G27" s="266">
        <f t="shared" si="1"/>
        <v>0</v>
      </c>
      <c r="H27" s="266">
        <f t="shared" si="1"/>
        <v>0</v>
      </c>
      <c r="I27" s="266">
        <f t="shared" si="1"/>
        <v>0</v>
      </c>
      <c r="J27" s="266">
        <f t="shared" si="1"/>
        <v>0</v>
      </c>
      <c r="K27" s="266">
        <f t="shared" si="1"/>
        <v>0</v>
      </c>
      <c r="L27" s="266">
        <f t="shared" si="1"/>
        <v>0</v>
      </c>
    </row>
    <row r="28" spans="1:12" ht="15.75">
      <c r="B28" s="604" t="s">
        <v>219</v>
      </c>
      <c r="C28" s="1245"/>
      <c r="D28" s="353" t="s">
        <v>1779</v>
      </c>
      <c r="E28" s="1364"/>
      <c r="F28" s="197"/>
      <c r="G28" s="266">
        <f>F28*E28</f>
        <v>0</v>
      </c>
      <c r="H28" s="197"/>
      <c r="I28" s="392">
        <f>IF(H28&gt;0,H28,0)</f>
        <v>0</v>
      </c>
      <c r="J28" s="392">
        <f>G28+I28</f>
        <v>0</v>
      </c>
      <c r="K28" s="197"/>
      <c r="L28" s="1241">
        <f>MAX((J28-K28),0)</f>
        <v>0</v>
      </c>
    </row>
    <row r="29" spans="1:12" ht="15.75">
      <c r="B29" s="584" t="s">
        <v>220</v>
      </c>
      <c r="C29" s="1245"/>
      <c r="D29" s="353" t="s">
        <v>1780</v>
      </c>
      <c r="E29" s="1364"/>
      <c r="F29" s="197"/>
      <c r="G29" s="266">
        <f>F29*E29</f>
        <v>0</v>
      </c>
      <c r="H29" s="197"/>
      <c r="I29" s="392">
        <f>IF(H29&gt;0,H29,0)</f>
        <v>0</v>
      </c>
      <c r="J29" s="392">
        <f>G29+I29</f>
        <v>0</v>
      </c>
      <c r="K29" s="197"/>
      <c r="L29" s="1241">
        <f>MAX((J29-K29),0)</f>
        <v>0</v>
      </c>
    </row>
    <row r="30" spans="1:12" ht="16.5" thickBot="1">
      <c r="B30" s="584" t="s">
        <v>221</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222</v>
      </c>
      <c r="C32" s="1248">
        <v>3</v>
      </c>
      <c r="D32" s="1249" t="s">
        <v>291</v>
      </c>
      <c r="E32" s="361"/>
      <c r="F32" s="197"/>
      <c r="G32" s="361"/>
      <c r="H32" s="361"/>
      <c r="I32" s="361"/>
      <c r="J32" s="361"/>
      <c r="K32" s="197"/>
      <c r="L32" s="1241">
        <f>MAX((F32-K32),0)</f>
        <v>0</v>
      </c>
    </row>
    <row r="33" spans="1:14" ht="16.5" thickBot="1">
      <c r="B33" s="577" t="s">
        <v>223</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223</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G19:G20">
      <formula1>BL</formula1>
    </dataValidation>
    <dataValidation type="list" allowBlank="1" showInputMessage="1" showErrorMessage="1" sqref="E23:E25 E28:E30">
      <formula1>PFC</formula1>
    </dataValidation>
    <dataValidation type="decimal" allowBlank="1" showInputMessage="1" showErrorMessage="1" errorTitle="Error !" error="The reported value is either a text or Negative or Greater than 13 digits (9999999999999.99)._x000a_ _x000a_Please report correct value._x000a_" sqref="H23:H25 F32 F28:F30 K28:K30 F14 H12 F12 F23:F25 K32 H28:H30 H14 K23:K25">
      <formula1>0</formula1>
      <formula2>9999999999999.99</formula2>
    </dataValidation>
  </dataValidations>
  <pageMargins left="0.7" right="0.7" top="0.75" bottom="0.75" header="0.3" footer="0.3"/>
  <pageSetup paperSize="9" scale="5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N36"/>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D7" sqref="D7"/>
    </sheetView>
  </sheetViews>
  <sheetFormatPr defaultColWidth="9" defaultRowHeight="15"/>
  <cols>
    <col min="1" max="1" width="14" style="598" hidden="1" customWidth="1"/>
    <col min="2" max="2" width="12.42578125"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1.140625" style="25" customWidth="1"/>
    <col min="10" max="10" width="22.140625" style="25" customWidth="1"/>
    <col min="11" max="11" width="20.140625" style="25" customWidth="1"/>
    <col min="12" max="12" width="17.42578125" style="25" customWidth="1"/>
    <col min="13" max="16384" width="9" style="25"/>
  </cols>
  <sheetData>
    <row r="1" spans="1:12">
      <c r="C1" s="1456" t="s">
        <v>23</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102</v>
      </c>
      <c r="C5" s="1445" t="s">
        <v>840</v>
      </c>
      <c r="D5" s="1445"/>
      <c r="E5" s="1445" t="s">
        <v>2042</v>
      </c>
      <c r="F5" s="1445"/>
      <c r="G5" s="35"/>
      <c r="I5" s="1346"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224</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225</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226</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227</v>
      </c>
      <c r="C23" s="1245"/>
      <c r="D23" s="353" t="s">
        <v>1779</v>
      </c>
      <c r="E23" s="1364"/>
      <c r="F23" s="197"/>
      <c r="G23" s="266">
        <f>F23*E23</f>
        <v>0</v>
      </c>
      <c r="H23" s="197"/>
      <c r="I23" s="392">
        <f>IF(H23&gt;0,H23,0)</f>
        <v>0</v>
      </c>
      <c r="J23" s="392">
        <f>G23+I23</f>
        <v>0</v>
      </c>
      <c r="K23" s="197"/>
      <c r="L23" s="1241">
        <f>MAX((J23-K23),0)</f>
        <v>0</v>
      </c>
    </row>
    <row r="24" spans="1:12" ht="15.75">
      <c r="B24" s="577" t="s">
        <v>228</v>
      </c>
      <c r="C24" s="1245"/>
      <c r="D24" s="353" t="s">
        <v>1780</v>
      </c>
      <c r="E24" s="1364"/>
      <c r="F24" s="197"/>
      <c r="G24" s="266">
        <f>F24*E24</f>
        <v>0</v>
      </c>
      <c r="H24" s="197"/>
      <c r="I24" s="392">
        <f>IF(H24&gt;0,H24,0)</f>
        <v>0</v>
      </c>
      <c r="J24" s="392">
        <f>G24+I24</f>
        <v>0</v>
      </c>
      <c r="K24" s="197"/>
      <c r="L24" s="1241">
        <f>MAX((J24-K24),0)</f>
        <v>0</v>
      </c>
    </row>
    <row r="25" spans="1:12" ht="16.5" thickBot="1">
      <c r="B25" s="604" t="s">
        <v>229</v>
      </c>
      <c r="C25" s="1245"/>
      <c r="D25" s="353" t="s">
        <v>1781</v>
      </c>
      <c r="E25" s="1364"/>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230</v>
      </c>
      <c r="C27" s="1246">
        <v>2</v>
      </c>
      <c r="D27" s="1247" t="s">
        <v>290</v>
      </c>
      <c r="E27" s="1338"/>
      <c r="F27" s="266">
        <f t="shared" ref="F27:L27" si="1">SUM(F28:F31)</f>
        <v>0</v>
      </c>
      <c r="G27" s="266">
        <f t="shared" si="1"/>
        <v>0</v>
      </c>
      <c r="H27" s="266">
        <f t="shared" si="1"/>
        <v>0</v>
      </c>
      <c r="I27" s="266">
        <f t="shared" si="1"/>
        <v>0</v>
      </c>
      <c r="J27" s="266">
        <f t="shared" si="1"/>
        <v>0</v>
      </c>
      <c r="K27" s="266">
        <f t="shared" si="1"/>
        <v>0</v>
      </c>
      <c r="L27" s="266">
        <f t="shared" si="1"/>
        <v>0</v>
      </c>
    </row>
    <row r="28" spans="1:12" ht="15.75">
      <c r="B28" s="604" t="s">
        <v>231</v>
      </c>
      <c r="C28" s="1245"/>
      <c r="D28" s="353" t="s">
        <v>1779</v>
      </c>
      <c r="E28" s="1364"/>
      <c r="F28" s="197"/>
      <c r="G28" s="266">
        <f>F28*E28</f>
        <v>0</v>
      </c>
      <c r="H28" s="197"/>
      <c r="I28" s="392">
        <f>IF(H28&gt;0,H28,0)</f>
        <v>0</v>
      </c>
      <c r="J28" s="392">
        <f>G28+I28</f>
        <v>0</v>
      </c>
      <c r="K28" s="197"/>
      <c r="L28" s="1241">
        <f>MAX((J28-K28),0)</f>
        <v>0</v>
      </c>
    </row>
    <row r="29" spans="1:12" ht="15.75">
      <c r="B29" s="584" t="s">
        <v>232</v>
      </c>
      <c r="C29" s="1245"/>
      <c r="D29" s="353" t="s">
        <v>1780</v>
      </c>
      <c r="E29" s="1364"/>
      <c r="F29" s="197"/>
      <c r="G29" s="266">
        <f>F29*E29</f>
        <v>0</v>
      </c>
      <c r="H29" s="197"/>
      <c r="I29" s="392">
        <f>IF(H29&gt;0,H29,0)</f>
        <v>0</v>
      </c>
      <c r="J29" s="392">
        <f>G29+I29</f>
        <v>0</v>
      </c>
      <c r="K29" s="197"/>
      <c r="L29" s="1241">
        <f>MAX((J29-K29),0)</f>
        <v>0</v>
      </c>
    </row>
    <row r="30" spans="1:12" ht="16.5" thickBot="1">
      <c r="B30" s="584" t="s">
        <v>233</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234</v>
      </c>
      <c r="C32" s="1248">
        <v>3</v>
      </c>
      <c r="D32" s="1249" t="s">
        <v>291</v>
      </c>
      <c r="E32" s="361"/>
      <c r="F32" s="197"/>
      <c r="G32" s="361"/>
      <c r="H32" s="361"/>
      <c r="I32" s="361"/>
      <c r="J32" s="361"/>
      <c r="K32" s="197"/>
      <c r="L32" s="1241">
        <f>MAX((F32-K32),0)</f>
        <v>0</v>
      </c>
    </row>
    <row r="33" spans="1:14" ht="16.5" thickBot="1">
      <c r="B33" s="577" t="s">
        <v>235</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235</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E23:E25 E28:E30">
      <formula1>PFC</formula1>
    </dataValidation>
    <dataValidation type="list" allowBlank="1" showInputMessage="1" showErrorMessage="1" sqref="G19:G20">
      <formula1>BL</formula1>
    </dataValidation>
    <dataValidation type="decimal" allowBlank="1" showInputMessage="1" showErrorMessage="1" errorTitle="Error !" error="The reported value is either a text or Negative or Greater than 13 digits (9999999999999.99)._x000a_ _x000a_Please report correct value._x000a_" sqref="H23:H25 F32 F28:F30 K28:K30 H12 F14 F12 F23:F25 H14 K32 K23:K25 H28:H30">
      <formula1>0</formula1>
      <formula2>9999999999999.99</formula2>
    </dataValidation>
  </dataValidations>
  <pageMargins left="0.7" right="0.7" top="0.75" bottom="0.75" header="0.3" footer="0.3"/>
  <pageSetup paperSize="9" scale="5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N36"/>
  <sheetViews>
    <sheetView showGridLines="0" defaultGridColor="0" colorId="32" zoomScale="85" zoomScaleNormal="85" workbookViewId="0">
      <pane xSplit="5" ySplit="11" topLeftCell="F23" activePane="bottomRight" state="frozen"/>
      <selection pane="topRight" activeCell="F1" sqref="F1"/>
      <selection pane="bottomLeft" activeCell="A12" sqref="A12"/>
      <selection pane="bottomRight" activeCell="G6" sqref="G6"/>
    </sheetView>
  </sheetViews>
  <sheetFormatPr defaultColWidth="9" defaultRowHeight="15"/>
  <cols>
    <col min="1" max="1" width="10.42578125" style="598" hidden="1" customWidth="1"/>
    <col min="2" max="2" width="10.85546875"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1.140625" style="25" customWidth="1"/>
    <col min="10" max="10" width="23.42578125" style="25" customWidth="1"/>
    <col min="11" max="11" width="20.140625" style="25" customWidth="1"/>
    <col min="12" max="12" width="17.42578125" style="25" customWidth="1"/>
    <col min="13" max="16384" width="9" style="25"/>
  </cols>
  <sheetData>
    <row r="1" spans="1:12">
      <c r="C1" s="1456" t="s">
        <v>22</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103</v>
      </c>
      <c r="C5" s="1445" t="s">
        <v>840</v>
      </c>
      <c r="D5" s="1445"/>
      <c r="E5" s="1445" t="s">
        <v>2042</v>
      </c>
      <c r="F5" s="1445"/>
      <c r="G5" s="35"/>
      <c r="I5" s="1346"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236</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237</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238</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239</v>
      </c>
      <c r="C23" s="1245"/>
      <c r="D23" s="353" t="s">
        <v>1779</v>
      </c>
      <c r="E23" s="1364"/>
      <c r="F23" s="197"/>
      <c r="G23" s="266">
        <f>F23*E23</f>
        <v>0</v>
      </c>
      <c r="H23" s="197"/>
      <c r="I23" s="392">
        <f>IF(H23&gt;0,H23,0)</f>
        <v>0</v>
      </c>
      <c r="J23" s="392">
        <f>G23+I23</f>
        <v>0</v>
      </c>
      <c r="K23" s="197"/>
      <c r="L23" s="1241">
        <f>MAX((J23-K23),0)</f>
        <v>0</v>
      </c>
    </row>
    <row r="24" spans="1:12" ht="15.75">
      <c r="B24" s="577" t="s">
        <v>240</v>
      </c>
      <c r="C24" s="1245"/>
      <c r="D24" s="353" t="s">
        <v>1780</v>
      </c>
      <c r="E24" s="1364"/>
      <c r="F24" s="197"/>
      <c r="G24" s="266">
        <f>F24*E24</f>
        <v>0</v>
      </c>
      <c r="H24" s="197"/>
      <c r="I24" s="392">
        <f>IF(H24&gt;0,H24,0)</f>
        <v>0</v>
      </c>
      <c r="J24" s="392">
        <f>G24+I24</f>
        <v>0</v>
      </c>
      <c r="K24" s="197"/>
      <c r="L24" s="1241">
        <f>MAX((J24-K24),0)</f>
        <v>0</v>
      </c>
    </row>
    <row r="25" spans="1:12" ht="16.5" thickBot="1">
      <c r="B25" s="604" t="s">
        <v>241</v>
      </c>
      <c r="C25" s="1245"/>
      <c r="D25" s="353" t="s">
        <v>1781</v>
      </c>
      <c r="E25" s="1364"/>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242</v>
      </c>
      <c r="C27" s="1246">
        <v>2</v>
      </c>
      <c r="D27" s="1247" t="s">
        <v>290</v>
      </c>
      <c r="E27" s="1338"/>
      <c r="F27" s="266">
        <f t="shared" ref="F27:L27" si="1">SUM(F28:F31)</f>
        <v>0</v>
      </c>
      <c r="G27" s="266">
        <f t="shared" si="1"/>
        <v>0</v>
      </c>
      <c r="H27" s="266">
        <f t="shared" si="1"/>
        <v>0</v>
      </c>
      <c r="I27" s="266">
        <f t="shared" si="1"/>
        <v>0</v>
      </c>
      <c r="J27" s="266">
        <f t="shared" si="1"/>
        <v>0</v>
      </c>
      <c r="K27" s="266">
        <f t="shared" si="1"/>
        <v>0</v>
      </c>
      <c r="L27" s="266">
        <f t="shared" si="1"/>
        <v>0</v>
      </c>
    </row>
    <row r="28" spans="1:12" ht="15.75">
      <c r="B28" s="604" t="s">
        <v>243</v>
      </c>
      <c r="C28" s="1245"/>
      <c r="D28" s="353" t="s">
        <v>1779</v>
      </c>
      <c r="E28" s="1364"/>
      <c r="F28" s="197"/>
      <c r="G28" s="266">
        <f>F28*E28</f>
        <v>0</v>
      </c>
      <c r="H28" s="197"/>
      <c r="I28" s="392">
        <f>IF(H28&gt;0,H28,0)</f>
        <v>0</v>
      </c>
      <c r="J28" s="392">
        <f>G28+I28</f>
        <v>0</v>
      </c>
      <c r="K28" s="197"/>
      <c r="L28" s="1241">
        <f>MAX((J28-K28),0)</f>
        <v>0</v>
      </c>
    </row>
    <row r="29" spans="1:12" ht="15.75">
      <c r="B29" s="584" t="s">
        <v>244</v>
      </c>
      <c r="C29" s="1245"/>
      <c r="D29" s="353" t="s">
        <v>1780</v>
      </c>
      <c r="E29" s="1364"/>
      <c r="F29" s="197"/>
      <c r="G29" s="266">
        <f>F29*E29</f>
        <v>0</v>
      </c>
      <c r="H29" s="197"/>
      <c r="I29" s="392">
        <f>IF(H29&gt;0,H29,0)</f>
        <v>0</v>
      </c>
      <c r="J29" s="392">
        <f>G29+I29</f>
        <v>0</v>
      </c>
      <c r="K29" s="197"/>
      <c r="L29" s="1241">
        <f>MAX((J29-K29),0)</f>
        <v>0</v>
      </c>
    </row>
    <row r="30" spans="1:12" ht="16.5" thickBot="1">
      <c r="B30" s="584" t="s">
        <v>245</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246</v>
      </c>
      <c r="C32" s="1248">
        <v>3</v>
      </c>
      <c r="D32" s="1249" t="s">
        <v>291</v>
      </c>
      <c r="E32" s="361"/>
      <c r="F32" s="197"/>
      <c r="G32" s="361"/>
      <c r="H32" s="361"/>
      <c r="I32" s="361"/>
      <c r="J32" s="361"/>
      <c r="K32" s="197"/>
      <c r="L32" s="1241">
        <f>MAX((F32-K32),0)</f>
        <v>0</v>
      </c>
    </row>
    <row r="33" spans="1:14" ht="16.5" thickBot="1">
      <c r="B33" s="577" t="s">
        <v>247</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247</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G19:G20">
      <formula1>BL</formula1>
    </dataValidation>
    <dataValidation type="list" allowBlank="1" showInputMessage="1" showErrorMessage="1" sqref="E23:E25 E28:E30">
      <formula1>PFC</formula1>
    </dataValidation>
    <dataValidation type="decimal" allowBlank="1" showInputMessage="1" showErrorMessage="1" errorTitle="Error !" error="The reported value is either a text or Negative or Greater than 13 digits (9999999999999.99)._x000a_ _x000a_Please report correct value._x000a_" sqref="H23:H25 F32 F28:F30 K28:K30 H12 H14 F14 F23:F25 F12 K32 K23:K25 H28:H30">
      <formula1>0</formula1>
      <formula2>9999999999999.99</formula2>
    </dataValidation>
  </dataValidations>
  <pageMargins left="0.7" right="0.7" top="0.75" bottom="0.75" header="0.3" footer="0.3"/>
  <pageSetup paperSize="9" scale="5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36"/>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E6" sqref="E6:F6"/>
    </sheetView>
  </sheetViews>
  <sheetFormatPr defaultColWidth="9" defaultRowHeight="15"/>
  <cols>
    <col min="1" max="1" width="15" style="598" hidden="1" customWidth="1"/>
    <col min="2" max="2" width="17.28515625"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1.140625" style="25" customWidth="1"/>
    <col min="10" max="10" width="22.28515625" style="25" customWidth="1"/>
    <col min="11" max="11" width="20.140625" style="25" customWidth="1"/>
    <col min="12" max="12" width="17.42578125" style="25" customWidth="1"/>
    <col min="13" max="16384" width="9" style="25"/>
  </cols>
  <sheetData>
    <row r="1" spans="1:12">
      <c r="C1" s="1456" t="s">
        <v>21</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104</v>
      </c>
      <c r="C5" s="1445" t="s">
        <v>840</v>
      </c>
      <c r="D5" s="1445"/>
      <c r="E5" s="1445" t="s">
        <v>2042</v>
      </c>
      <c r="F5" s="1445"/>
      <c r="G5" s="35"/>
      <c r="I5" s="1346"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248</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249</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250</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251</v>
      </c>
      <c r="C23" s="1245"/>
      <c r="D23" s="353" t="s">
        <v>1779</v>
      </c>
      <c r="E23" s="1364"/>
      <c r="F23" s="197"/>
      <c r="G23" s="266">
        <f>F23*E23</f>
        <v>0</v>
      </c>
      <c r="H23" s="197"/>
      <c r="I23" s="392">
        <f>IF(H23&gt;0,H23,0)</f>
        <v>0</v>
      </c>
      <c r="J23" s="392">
        <f>G23+I23</f>
        <v>0</v>
      </c>
      <c r="K23" s="197"/>
      <c r="L23" s="1241">
        <f>MAX((J23-K23),0)</f>
        <v>0</v>
      </c>
    </row>
    <row r="24" spans="1:12" ht="15.75">
      <c r="B24" s="577" t="s">
        <v>252</v>
      </c>
      <c r="C24" s="1245"/>
      <c r="D24" s="353" t="s">
        <v>1780</v>
      </c>
      <c r="E24" s="1364"/>
      <c r="F24" s="197"/>
      <c r="G24" s="266">
        <f>F24*E24</f>
        <v>0</v>
      </c>
      <c r="H24" s="197"/>
      <c r="I24" s="392">
        <f>IF(H24&gt;0,H24,0)</f>
        <v>0</v>
      </c>
      <c r="J24" s="392">
        <f>G24+I24</f>
        <v>0</v>
      </c>
      <c r="K24" s="197"/>
      <c r="L24" s="1241">
        <f>MAX((J24-K24),0)</f>
        <v>0</v>
      </c>
    </row>
    <row r="25" spans="1:12" ht="16.5" thickBot="1">
      <c r="B25" s="604" t="s">
        <v>253</v>
      </c>
      <c r="C25" s="1245"/>
      <c r="D25" s="353" t="s">
        <v>1781</v>
      </c>
      <c r="E25" s="1364"/>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254</v>
      </c>
      <c r="C27" s="1246">
        <v>2</v>
      </c>
      <c r="D27" s="1247" t="s">
        <v>290</v>
      </c>
      <c r="E27" s="1338"/>
      <c r="F27" s="266">
        <f t="shared" ref="F27:L27" si="1">SUM(F28:F31)</f>
        <v>0</v>
      </c>
      <c r="G27" s="266">
        <f t="shared" si="1"/>
        <v>0</v>
      </c>
      <c r="H27" s="266">
        <f t="shared" si="1"/>
        <v>0</v>
      </c>
      <c r="I27" s="266">
        <f t="shared" si="1"/>
        <v>0</v>
      </c>
      <c r="J27" s="266">
        <f t="shared" si="1"/>
        <v>0</v>
      </c>
      <c r="K27" s="266">
        <f t="shared" si="1"/>
        <v>0</v>
      </c>
      <c r="L27" s="266">
        <f t="shared" si="1"/>
        <v>0</v>
      </c>
    </row>
    <row r="28" spans="1:12" ht="15.75">
      <c r="B28" s="604" t="s">
        <v>0</v>
      </c>
      <c r="C28" s="1245"/>
      <c r="D28" s="353" t="s">
        <v>1779</v>
      </c>
      <c r="E28" s="1364"/>
      <c r="F28" s="197"/>
      <c r="G28" s="266">
        <f>F28*E28</f>
        <v>0</v>
      </c>
      <c r="H28" s="197"/>
      <c r="I28" s="392">
        <f>IF(H28&gt;0,H28,0)</f>
        <v>0</v>
      </c>
      <c r="J28" s="392">
        <f>G28+I28</f>
        <v>0</v>
      </c>
      <c r="K28" s="197"/>
      <c r="L28" s="1241">
        <f>MAX((J28-K28),0)</f>
        <v>0</v>
      </c>
    </row>
    <row r="29" spans="1:12" ht="15.75">
      <c r="B29" s="584" t="s">
        <v>1</v>
      </c>
      <c r="C29" s="1245"/>
      <c r="D29" s="353" t="s">
        <v>1780</v>
      </c>
      <c r="E29" s="1364"/>
      <c r="F29" s="197"/>
      <c r="G29" s="266">
        <f>F29*E29</f>
        <v>0</v>
      </c>
      <c r="H29" s="197"/>
      <c r="I29" s="392">
        <f>IF(H29&gt;0,H29,0)</f>
        <v>0</v>
      </c>
      <c r="J29" s="392">
        <f>G29+I29</f>
        <v>0</v>
      </c>
      <c r="K29" s="197"/>
      <c r="L29" s="1241">
        <f>MAX((J29-K29),0)</f>
        <v>0</v>
      </c>
    </row>
    <row r="30" spans="1:12" ht="16.5" thickBot="1">
      <c r="B30" s="584" t="s">
        <v>2</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3</v>
      </c>
      <c r="C32" s="1248">
        <v>3</v>
      </c>
      <c r="D32" s="1249" t="s">
        <v>291</v>
      </c>
      <c r="E32" s="361"/>
      <c r="F32" s="197"/>
      <c r="G32" s="361"/>
      <c r="H32" s="361"/>
      <c r="I32" s="361"/>
      <c r="J32" s="361"/>
      <c r="K32" s="197"/>
      <c r="L32" s="1241">
        <f>MAX((F32-K32),0)</f>
        <v>0</v>
      </c>
    </row>
    <row r="33" spans="1:14" ht="16.5" thickBot="1">
      <c r="B33" s="577" t="s">
        <v>4</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4</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E23:E25 E28:E30">
      <formula1>PFC</formula1>
    </dataValidation>
    <dataValidation type="list" allowBlank="1" showInputMessage="1" showErrorMessage="1" sqref="G19:G20">
      <formula1>BL</formula1>
    </dataValidation>
    <dataValidation type="decimal" allowBlank="1" showInputMessage="1" showErrorMessage="1" errorTitle="Error !" error="The reported value is either a text or Negative or Greater than 13 digits (9999999999999.99)._x000a_ _x000a_Please report correct value._x000a_" sqref="H23:H25 F32 F28:F30 K28:K30 F14 H12 F12 F23:F25 K32 H28:H30 H14 K23:K25">
      <formula1>0</formula1>
      <formula2>9999999999999.99</formula2>
    </dataValidation>
  </dataValidations>
  <pageMargins left="0.7" right="0.7" top="0.75" bottom="0.75" header="0.3" footer="0.3"/>
  <pageSetup paperSize="9" scale="5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N36"/>
  <sheetViews>
    <sheetView showGridLines="0" defaultGridColor="0" colorId="32" zoomScale="85" zoomScaleNormal="85" workbookViewId="0">
      <pane xSplit="5" ySplit="11" topLeftCell="F12" activePane="bottomRight" state="frozen"/>
      <selection pane="topRight" activeCell="F1" sqref="F1"/>
      <selection pane="bottomLeft" activeCell="A12" sqref="A12"/>
      <selection pane="bottomRight" activeCell="E7" sqref="E7"/>
    </sheetView>
  </sheetViews>
  <sheetFormatPr defaultColWidth="9" defaultRowHeight="15"/>
  <cols>
    <col min="1" max="1" width="14.28515625" style="598" hidden="1" customWidth="1"/>
    <col min="2" max="2" width="16.28515625" style="577" hidden="1" customWidth="1"/>
    <col min="3" max="3" width="6.85546875" style="25" customWidth="1"/>
    <col min="4" max="4" width="34.140625" style="44" customWidth="1"/>
    <col min="5" max="5" width="16.28515625" style="25" customWidth="1"/>
    <col min="6" max="6" width="21.140625" style="25" customWidth="1"/>
    <col min="7" max="7" width="18.7109375" style="25" customWidth="1"/>
    <col min="8" max="8" width="18.42578125" style="25" customWidth="1"/>
    <col min="9" max="9" width="21.140625" style="25" customWidth="1"/>
    <col min="10" max="10" width="23.85546875" style="25" customWidth="1"/>
    <col min="11" max="11" width="20.140625" style="25" customWidth="1"/>
    <col min="12" max="12" width="17.42578125" style="25" customWidth="1"/>
    <col min="13" max="16384" width="9" style="25"/>
  </cols>
  <sheetData>
    <row r="1" spans="1:12">
      <c r="C1" s="1456" t="s">
        <v>20</v>
      </c>
      <c r="D1" s="1467"/>
      <c r="E1" s="1467"/>
      <c r="F1" s="1467"/>
      <c r="G1" s="1467"/>
      <c r="H1" s="1467"/>
      <c r="I1" s="1467"/>
      <c r="J1" s="1467"/>
      <c r="K1" s="1467"/>
      <c r="L1" s="1467"/>
    </row>
    <row r="2" spans="1:12">
      <c r="A2" s="599"/>
      <c r="B2" s="590"/>
      <c r="C2" s="1467"/>
      <c r="D2" s="1467"/>
      <c r="E2" s="1467"/>
      <c r="F2" s="1467"/>
      <c r="G2" s="1467"/>
      <c r="H2" s="1467"/>
      <c r="I2" s="1467"/>
      <c r="J2" s="1467"/>
      <c r="K2" s="1467"/>
      <c r="L2" s="1467"/>
    </row>
    <row r="3" spans="1:12" ht="0.75" customHeight="1">
      <c r="C3" s="34"/>
      <c r="D3" s="34"/>
      <c r="E3" s="34"/>
      <c r="F3" s="34"/>
      <c r="G3" s="34"/>
    </row>
    <row r="4" spans="1:12" ht="11.25" customHeight="1">
      <c r="C4" s="35"/>
      <c r="D4" s="35"/>
      <c r="E4" s="35"/>
      <c r="F4" s="35"/>
      <c r="G4" s="35"/>
    </row>
    <row r="5" spans="1:12">
      <c r="A5" s="598" t="s">
        <v>95</v>
      </c>
      <c r="B5" s="577" t="s">
        <v>105</v>
      </c>
      <c r="C5" s="1445" t="s">
        <v>840</v>
      </c>
      <c r="D5" s="1445"/>
      <c r="E5" s="1445" t="s">
        <v>2042</v>
      </c>
      <c r="F5" s="1445"/>
      <c r="G5" s="35"/>
      <c r="I5" s="1346" t="s">
        <v>19</v>
      </c>
      <c r="J5" s="1347"/>
    </row>
    <row r="6" spans="1:12">
      <c r="C6" s="1442"/>
      <c r="D6" s="1488"/>
      <c r="E6" s="1442"/>
      <c r="F6" s="1443"/>
    </row>
    <row r="7" spans="1:12">
      <c r="D7" s="35"/>
    </row>
    <row r="8" spans="1:12" s="33" customFormat="1" hidden="1">
      <c r="A8" s="598"/>
      <c r="B8" s="600"/>
      <c r="D8" s="45"/>
      <c r="E8" s="33" t="s">
        <v>2284</v>
      </c>
      <c r="F8" s="33" t="s">
        <v>1933</v>
      </c>
      <c r="G8" s="33" t="s">
        <v>2285</v>
      </c>
      <c r="H8" s="33" t="s">
        <v>1934</v>
      </c>
      <c r="I8" s="33" t="s">
        <v>1275</v>
      </c>
    </row>
    <row r="9" spans="1:12" ht="15.75" thickBot="1">
      <c r="D9" s="25"/>
    </row>
    <row r="10" spans="1:12" s="41" customFormat="1" ht="45">
      <c r="A10" s="601"/>
      <c r="B10" s="579"/>
      <c r="C10" s="1227" t="s">
        <v>964</v>
      </c>
      <c r="D10" s="1229" t="s">
        <v>2147</v>
      </c>
      <c r="E10" s="1228" t="s">
        <v>1948</v>
      </c>
      <c r="F10" s="1229" t="s">
        <v>2287</v>
      </c>
      <c r="G10" s="124" t="s">
        <v>282</v>
      </c>
      <c r="H10" s="1228" t="s">
        <v>1289</v>
      </c>
      <c r="I10" s="1228" t="s">
        <v>296</v>
      </c>
    </row>
    <row r="11" spans="1:12" ht="16.5" thickBot="1">
      <c r="C11" s="1287">
        <v>1</v>
      </c>
      <c r="D11" s="52">
        <v>2</v>
      </c>
      <c r="E11" s="121">
        <v>3</v>
      </c>
      <c r="F11" s="400">
        <v>4</v>
      </c>
      <c r="G11" s="401">
        <v>5</v>
      </c>
      <c r="H11" s="401">
        <v>6</v>
      </c>
      <c r="I11" s="401">
        <v>7</v>
      </c>
    </row>
    <row r="12" spans="1:12" ht="16.5" thickBot="1">
      <c r="B12" s="577" t="s">
        <v>5</v>
      </c>
      <c r="C12" s="1231">
        <v>1</v>
      </c>
      <c r="D12" s="1230" t="s">
        <v>283</v>
      </c>
      <c r="E12" s="343">
        <v>1</v>
      </c>
      <c r="F12" s="197"/>
      <c r="G12" s="266">
        <f>E12*F12</f>
        <v>0</v>
      </c>
      <c r="H12" s="197"/>
      <c r="I12" s="266">
        <f>MAX((G12-H12),0)</f>
        <v>0</v>
      </c>
    </row>
    <row r="13" spans="1:12" ht="16.5" thickBot="1">
      <c r="C13" s="1297" t="s">
        <v>284</v>
      </c>
      <c r="D13" s="1296"/>
      <c r="E13" s="361"/>
      <c r="F13" s="361"/>
      <c r="G13" s="361"/>
      <c r="H13" s="361"/>
      <c r="I13" s="361"/>
    </row>
    <row r="14" spans="1:12" ht="30.75" thickBot="1">
      <c r="B14" s="600" t="s">
        <v>6</v>
      </c>
      <c r="C14" s="1231">
        <v>1</v>
      </c>
      <c r="D14" s="1230" t="s">
        <v>284</v>
      </c>
      <c r="E14" s="343">
        <v>1</v>
      </c>
      <c r="F14" s="197"/>
      <c r="G14" s="266">
        <f>E14*F14</f>
        <v>0</v>
      </c>
      <c r="H14" s="197"/>
      <c r="I14" s="266">
        <f>MAX((G14-H14),0)</f>
        <v>0</v>
      </c>
    </row>
    <row r="15" spans="1:12">
      <c r="A15" s="607" t="s">
        <v>1932</v>
      </c>
      <c r="B15" s="584" t="s">
        <v>1932</v>
      </c>
    </row>
    <row r="16" spans="1:12" hidden="1">
      <c r="B16" s="602"/>
      <c r="F16" s="25" t="s">
        <v>1732</v>
      </c>
      <c r="G16" s="25" t="s">
        <v>1463</v>
      </c>
      <c r="H16" s="25" t="s">
        <v>1464</v>
      </c>
      <c r="I16" s="25" t="s">
        <v>1455</v>
      </c>
      <c r="J16" s="25" t="s">
        <v>2285</v>
      </c>
      <c r="K16" s="25" t="s">
        <v>518</v>
      </c>
      <c r="L16" s="25" t="s">
        <v>1275</v>
      </c>
    </row>
    <row r="17" spans="1:12" ht="15.75" thickBot="1">
      <c r="B17" s="602"/>
      <c r="J17" s="81"/>
    </row>
    <row r="18" spans="1:12" ht="21" thickBot="1">
      <c r="C18" s="1235" t="s">
        <v>285</v>
      </c>
      <c r="D18" s="1236"/>
      <c r="E18" s="1236"/>
      <c r="F18" s="1236"/>
      <c r="G18" s="1236"/>
      <c r="H18" s="1236"/>
      <c r="I18" s="1236"/>
      <c r="J18" s="1236"/>
      <c r="K18" s="1236"/>
      <c r="L18" s="1237"/>
    </row>
    <row r="19" spans="1:12" ht="75.75" thickBot="1">
      <c r="A19" s="603"/>
      <c r="B19" s="369"/>
      <c r="C19" s="1232" t="s">
        <v>964</v>
      </c>
      <c r="D19" s="1233" t="s">
        <v>1970</v>
      </c>
      <c r="E19" s="1233" t="s">
        <v>286</v>
      </c>
      <c r="F19" s="1233" t="s">
        <v>287</v>
      </c>
      <c r="G19" s="1233" t="s">
        <v>127</v>
      </c>
      <c r="H19" s="1233" t="s">
        <v>1973</v>
      </c>
      <c r="I19" s="1233" t="s">
        <v>301</v>
      </c>
      <c r="J19" s="1233" t="s">
        <v>128</v>
      </c>
      <c r="K19" s="1233" t="s">
        <v>852</v>
      </c>
      <c r="L19" s="1234" t="s">
        <v>357</v>
      </c>
    </row>
    <row r="20" spans="1:12" ht="16.5" thickBot="1">
      <c r="B20" s="369"/>
      <c r="C20" s="1286">
        <v>1</v>
      </c>
      <c r="D20" s="1238">
        <v>2</v>
      </c>
      <c r="E20" s="1239">
        <v>3</v>
      </c>
      <c r="F20" s="1239">
        <v>4</v>
      </c>
      <c r="G20" s="1239">
        <v>5</v>
      </c>
      <c r="H20" s="1239">
        <v>6</v>
      </c>
      <c r="I20" s="1239">
        <v>7</v>
      </c>
      <c r="J20" s="1239">
        <v>8</v>
      </c>
      <c r="K20" s="1239">
        <v>9</v>
      </c>
      <c r="L20" s="1240">
        <v>10</v>
      </c>
    </row>
    <row r="21" spans="1:12" ht="15.75">
      <c r="B21" s="369"/>
      <c r="C21" s="1339"/>
      <c r="D21" s="1275" t="s">
        <v>288</v>
      </c>
      <c r="E21" s="361"/>
      <c r="F21" s="361"/>
      <c r="G21" s="361"/>
      <c r="H21" s="361"/>
      <c r="I21" s="361"/>
      <c r="J21" s="361"/>
      <c r="K21" s="361"/>
      <c r="L21" s="361"/>
    </row>
    <row r="22" spans="1:12" ht="15.75">
      <c r="B22" s="584" t="s">
        <v>7</v>
      </c>
      <c r="C22" s="1246">
        <v>1</v>
      </c>
      <c r="D22" s="1247" t="s">
        <v>289</v>
      </c>
      <c r="E22" s="361"/>
      <c r="F22" s="266">
        <f t="shared" ref="F22:L22" si="0">SUM(F23:F26)</f>
        <v>0</v>
      </c>
      <c r="G22" s="266">
        <f t="shared" si="0"/>
        <v>0</v>
      </c>
      <c r="H22" s="266">
        <f t="shared" si="0"/>
        <v>0</v>
      </c>
      <c r="I22" s="266">
        <f t="shared" si="0"/>
        <v>0</v>
      </c>
      <c r="J22" s="266">
        <f t="shared" si="0"/>
        <v>0</v>
      </c>
      <c r="K22" s="266">
        <f t="shared" si="0"/>
        <v>0</v>
      </c>
      <c r="L22" s="266">
        <f t="shared" si="0"/>
        <v>0</v>
      </c>
    </row>
    <row r="23" spans="1:12" ht="15.75">
      <c r="B23" s="584" t="s">
        <v>8</v>
      </c>
      <c r="C23" s="1245"/>
      <c r="D23" s="353" t="s">
        <v>1779</v>
      </c>
      <c r="E23" s="1364"/>
      <c r="F23" s="197"/>
      <c r="G23" s="266">
        <f>F23*E23</f>
        <v>0</v>
      </c>
      <c r="H23" s="197"/>
      <c r="I23" s="392">
        <f>IF(H23&gt;0,H23,0)</f>
        <v>0</v>
      </c>
      <c r="J23" s="392">
        <f>G23+I23</f>
        <v>0</v>
      </c>
      <c r="K23" s="197"/>
      <c r="L23" s="1241">
        <f>MAX((J23-K23),0)</f>
        <v>0</v>
      </c>
    </row>
    <row r="24" spans="1:12" ht="15.75">
      <c r="B24" s="577" t="s">
        <v>9</v>
      </c>
      <c r="C24" s="1245"/>
      <c r="D24" s="353" t="s">
        <v>1780</v>
      </c>
      <c r="E24" s="1364"/>
      <c r="F24" s="197"/>
      <c r="G24" s="266">
        <f>F24*E24</f>
        <v>0</v>
      </c>
      <c r="H24" s="197"/>
      <c r="I24" s="392">
        <f>IF(H24&gt;0,H24,0)</f>
        <v>0</v>
      </c>
      <c r="J24" s="392">
        <f>G24+I24</f>
        <v>0</v>
      </c>
      <c r="K24" s="197"/>
      <c r="L24" s="1241">
        <f>MAX((J24-K24),0)</f>
        <v>0</v>
      </c>
    </row>
    <row r="25" spans="1:12" ht="16.5" thickBot="1">
      <c r="B25" s="604" t="s">
        <v>10</v>
      </c>
      <c r="C25" s="1245"/>
      <c r="D25" s="353" t="s">
        <v>1781</v>
      </c>
      <c r="E25" s="1364"/>
      <c r="F25" s="197"/>
      <c r="G25" s="266">
        <f>F25*E25</f>
        <v>0</v>
      </c>
      <c r="H25" s="197"/>
      <c r="I25" s="392">
        <f>IF(H25&gt;0,H25,0)</f>
        <v>0</v>
      </c>
      <c r="J25" s="392">
        <f>G25+I25</f>
        <v>0</v>
      </c>
      <c r="K25" s="197"/>
      <c r="L25" s="1241">
        <f>MAX((J25-K25),0)</f>
        <v>0</v>
      </c>
    </row>
    <row r="26" spans="1:12" ht="15.75">
      <c r="B26" s="369"/>
      <c r="C26" s="1339"/>
      <c r="D26" s="1275"/>
      <c r="E26" s="1341"/>
      <c r="F26" s="361"/>
      <c r="G26" s="361"/>
      <c r="H26" s="361"/>
      <c r="I26" s="361"/>
      <c r="J26" s="361"/>
      <c r="K26" s="361"/>
      <c r="L26" s="361"/>
    </row>
    <row r="27" spans="1:12" ht="15.75">
      <c r="B27" s="604" t="s">
        <v>11</v>
      </c>
      <c r="C27" s="1246">
        <v>2</v>
      </c>
      <c r="D27" s="1247" t="s">
        <v>290</v>
      </c>
      <c r="E27" s="1338"/>
      <c r="F27" s="266">
        <f t="shared" ref="F27:L27" si="1">SUM(F28:F31)</f>
        <v>0</v>
      </c>
      <c r="G27" s="266">
        <f t="shared" si="1"/>
        <v>0</v>
      </c>
      <c r="H27" s="266">
        <f t="shared" si="1"/>
        <v>0</v>
      </c>
      <c r="I27" s="266">
        <f t="shared" si="1"/>
        <v>0</v>
      </c>
      <c r="J27" s="266">
        <f t="shared" si="1"/>
        <v>0</v>
      </c>
      <c r="K27" s="266">
        <f t="shared" si="1"/>
        <v>0</v>
      </c>
      <c r="L27" s="266">
        <f t="shared" si="1"/>
        <v>0</v>
      </c>
    </row>
    <row r="28" spans="1:12" ht="15.75">
      <c r="B28" s="604" t="s">
        <v>12</v>
      </c>
      <c r="C28" s="1245"/>
      <c r="D28" s="353" t="s">
        <v>1779</v>
      </c>
      <c r="E28" s="1364"/>
      <c r="F28" s="197"/>
      <c r="G28" s="266">
        <f>F28*E28</f>
        <v>0</v>
      </c>
      <c r="H28" s="197"/>
      <c r="I28" s="392">
        <f>IF(H28&gt;0,H28,0)</f>
        <v>0</v>
      </c>
      <c r="J28" s="392">
        <f>G28+I28</f>
        <v>0</v>
      </c>
      <c r="K28" s="197"/>
      <c r="L28" s="1241">
        <f>MAX((J28-K28),0)</f>
        <v>0</v>
      </c>
    </row>
    <row r="29" spans="1:12" ht="15.75">
      <c r="B29" s="584" t="s">
        <v>13</v>
      </c>
      <c r="C29" s="1245"/>
      <c r="D29" s="353" t="s">
        <v>1780</v>
      </c>
      <c r="E29" s="1364"/>
      <c r="F29" s="197"/>
      <c r="G29" s="266">
        <f>F29*E29</f>
        <v>0</v>
      </c>
      <c r="H29" s="197"/>
      <c r="I29" s="392">
        <f>IF(H29&gt;0,H29,0)</f>
        <v>0</v>
      </c>
      <c r="J29" s="392">
        <f>G29+I29</f>
        <v>0</v>
      </c>
      <c r="K29" s="197"/>
      <c r="L29" s="1241">
        <f>MAX((J29-K29),0)</f>
        <v>0</v>
      </c>
    </row>
    <row r="30" spans="1:12" ht="16.5" thickBot="1">
      <c r="B30" s="584" t="s">
        <v>14</v>
      </c>
      <c r="C30" s="1245"/>
      <c r="D30" s="353" t="s">
        <v>1781</v>
      </c>
      <c r="E30" s="1364"/>
      <c r="F30" s="197"/>
      <c r="G30" s="266">
        <f>F30*E30</f>
        <v>0</v>
      </c>
      <c r="H30" s="197"/>
      <c r="I30" s="392">
        <f>IF(H30&gt;0,H30,0)</f>
        <v>0</v>
      </c>
      <c r="J30" s="392">
        <f>G30+I30</f>
        <v>0</v>
      </c>
      <c r="K30" s="197"/>
      <c r="L30" s="1241">
        <f>MAX((J30-K30),0)</f>
        <v>0</v>
      </c>
    </row>
    <row r="31" spans="1:12" ht="15.75">
      <c r="B31" s="369"/>
      <c r="C31" s="1339"/>
      <c r="D31" s="1275"/>
      <c r="E31" s="1341"/>
      <c r="F31" s="361"/>
      <c r="G31" s="361"/>
      <c r="H31" s="361"/>
      <c r="I31" s="361"/>
      <c r="J31" s="361"/>
      <c r="K31" s="361"/>
      <c r="L31" s="361"/>
    </row>
    <row r="32" spans="1:12" ht="16.5" thickBot="1">
      <c r="B32" s="577" t="s">
        <v>15</v>
      </c>
      <c r="C32" s="1248">
        <v>3</v>
      </c>
      <c r="D32" s="1249" t="s">
        <v>291</v>
      </c>
      <c r="E32" s="361"/>
      <c r="F32" s="197"/>
      <c r="G32" s="361"/>
      <c r="H32" s="361"/>
      <c r="I32" s="361"/>
      <c r="J32" s="361"/>
      <c r="K32" s="197"/>
      <c r="L32" s="1241">
        <f>MAX((F32-K32),0)</f>
        <v>0</v>
      </c>
    </row>
    <row r="33" spans="1:14" ht="16.5" thickBot="1">
      <c r="B33" s="577" t="s">
        <v>16</v>
      </c>
      <c r="C33" s="1242"/>
      <c r="D33" s="1243" t="s">
        <v>1999</v>
      </c>
      <c r="E33" s="361"/>
      <c r="F33" s="1244">
        <f t="shared" ref="F33:L33" si="2">F22+F27+F32</f>
        <v>0</v>
      </c>
      <c r="G33" s="1244">
        <f t="shared" si="2"/>
        <v>0</v>
      </c>
      <c r="H33" s="1244">
        <f t="shared" si="2"/>
        <v>0</v>
      </c>
      <c r="I33" s="1244">
        <f t="shared" si="2"/>
        <v>0</v>
      </c>
      <c r="J33" s="1244">
        <f t="shared" si="2"/>
        <v>0</v>
      </c>
      <c r="K33" s="1244">
        <f t="shared" si="2"/>
        <v>0</v>
      </c>
      <c r="L33" s="1244">
        <f t="shared" si="2"/>
        <v>0</v>
      </c>
    </row>
    <row r="35" spans="1:14" customFormat="1" ht="16.5" thickBot="1">
      <c r="A35" t="s">
        <v>1582</v>
      </c>
      <c r="B35" t="s">
        <v>16</v>
      </c>
      <c r="C35" s="1260"/>
      <c r="D35" s="1269" t="s">
        <v>318</v>
      </c>
      <c r="E35" s="345">
        <f>MIN(((L33+I14)*2% + I12*1250%),(L33+I14)*20%)</f>
        <v>0</v>
      </c>
      <c r="F35" s="25"/>
      <c r="G35" s="1252"/>
      <c r="H35" s="1252"/>
      <c r="I35" s="1252"/>
      <c r="J35" s="1252"/>
      <c r="K35" s="1252"/>
      <c r="L35" s="1252"/>
      <c r="M35" s="1252"/>
      <c r="N35" s="1253"/>
    </row>
    <row r="36" spans="1:14">
      <c r="A36" s="607" t="s">
        <v>1932</v>
      </c>
      <c r="B36" s="584" t="s">
        <v>1932</v>
      </c>
      <c r="G36" s="81"/>
      <c r="H36" s="81"/>
      <c r="I36" s="81"/>
      <c r="J36" s="81"/>
      <c r="K36" s="81"/>
      <c r="L36" s="81"/>
      <c r="M36" s="81"/>
      <c r="N36" s="81"/>
    </row>
  </sheetData>
  <sheetProtection selectLockedCells="1"/>
  <mergeCells count="5">
    <mergeCell ref="C1:L2"/>
    <mergeCell ref="C5:D5"/>
    <mergeCell ref="E5:F5"/>
    <mergeCell ref="C6:D6"/>
    <mergeCell ref="E6:F6"/>
  </mergeCells>
  <phoneticPr fontId="58" type="noConversion"/>
  <dataValidations count="3">
    <dataValidation type="list" allowBlank="1" showInputMessage="1" showErrorMessage="1" sqref="G19:G20">
      <formula1>BL</formula1>
    </dataValidation>
    <dataValidation type="list" allowBlank="1" showInputMessage="1" showErrorMessage="1" sqref="E23:E25 E28:E30">
      <formula1>PFC</formula1>
    </dataValidation>
    <dataValidation type="decimal" allowBlank="1" showInputMessage="1" showErrorMessage="1" errorTitle="Error !" error="The reported value is either a text or Negative or Greater than 13 digits (9999999999999.99)._x000a_ _x000a_Please report correct value._x000a_" sqref="H23:H25 F32 F28:F30 K28:K30 F14 H12 F12 F23:F25 K32 H28:H30 H14 K23:K25">
      <formula1>0</formula1>
      <formula2>9999999999999.99</formula2>
    </dataValidation>
  </dataValidations>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H127"/>
  <sheetViews>
    <sheetView showGridLines="0" defaultGridColor="0" colorId="32" zoomScale="85" workbookViewId="0">
      <pane xSplit="4" ySplit="12" topLeftCell="E13" activePane="bottomRight" state="frozen"/>
      <selection activeCell="C1" sqref="C1"/>
      <selection pane="topRight" activeCell="E1" sqref="E1"/>
      <selection pane="bottomLeft" activeCell="C13" sqref="C13"/>
      <selection pane="bottomRight" activeCell="E14" sqref="E14"/>
    </sheetView>
  </sheetViews>
  <sheetFormatPr defaultRowHeight="15"/>
  <cols>
    <col min="1" max="1" width="14.28515625" style="27" hidden="1" customWidth="1"/>
    <col min="2" max="2" width="12.42578125" style="29" hidden="1" customWidth="1"/>
    <col min="4" max="4" width="65.7109375" customWidth="1"/>
    <col min="5" max="5" width="17.28515625" customWidth="1"/>
    <col min="6" max="6" width="19.5703125" customWidth="1"/>
    <col min="7" max="7" width="18.5703125" customWidth="1"/>
    <col min="8" max="8" width="39.7109375" customWidth="1"/>
  </cols>
  <sheetData>
    <row r="1" spans="2:8">
      <c r="C1" s="1444" t="s">
        <v>1856</v>
      </c>
      <c r="D1" s="1444"/>
      <c r="E1" s="1444"/>
      <c r="F1" s="1444"/>
      <c r="G1" s="1444"/>
      <c r="H1" s="1444"/>
    </row>
    <row r="2" spans="2:8" ht="32.25" customHeight="1">
      <c r="C2" s="1444"/>
      <c r="D2" s="1444"/>
      <c r="E2" s="1444"/>
      <c r="F2" s="1444"/>
      <c r="G2" s="1444"/>
      <c r="H2" s="1444"/>
    </row>
    <row r="4" spans="2:8" hidden="1"/>
    <row r="5" spans="2:8">
      <c r="C5" s="1445" t="s">
        <v>840</v>
      </c>
      <c r="D5" s="1445"/>
      <c r="E5" s="1446" t="s">
        <v>2042</v>
      </c>
      <c r="F5" s="1447"/>
    </row>
    <row r="6" spans="2:8">
      <c r="C6" s="1442" t="str">
        <f xml:space="preserve"> MainSheet!AJ3</f>
        <v>000</v>
      </c>
      <c r="D6" s="1443"/>
      <c r="E6" s="1442" t="str">
        <f xml:space="preserve"> MainSheet!AJ5</f>
        <v>31-Mar-2022</v>
      </c>
      <c r="F6" s="1443"/>
    </row>
    <row r="8" spans="2:8" s="27" customFormat="1" hidden="1">
      <c r="B8" s="29"/>
      <c r="E8" s="27" t="s">
        <v>1857</v>
      </c>
      <c r="F8" s="27" t="s">
        <v>1217</v>
      </c>
      <c r="G8" s="27" t="s">
        <v>1218</v>
      </c>
      <c r="H8" s="27" t="s">
        <v>1219</v>
      </c>
    </row>
    <row r="10" spans="2:8" ht="15.75">
      <c r="C10" s="991"/>
      <c r="D10" s="420" t="s">
        <v>2227</v>
      </c>
      <c r="E10" s="990"/>
      <c r="F10" s="421" t="s">
        <v>628</v>
      </c>
      <c r="G10" s="990"/>
      <c r="H10" s="989"/>
    </row>
    <row r="11" spans="2:8" ht="90">
      <c r="C11" s="422" t="s">
        <v>556</v>
      </c>
      <c r="D11" s="1120" t="s">
        <v>1159</v>
      </c>
      <c r="E11" s="423" t="s">
        <v>1160</v>
      </c>
      <c r="F11" s="423" t="s">
        <v>1161</v>
      </c>
      <c r="G11" s="423" t="s">
        <v>2280</v>
      </c>
      <c r="H11" s="424" t="s">
        <v>1046</v>
      </c>
    </row>
    <row r="12" spans="2:8" ht="16.5" thickBot="1">
      <c r="C12" s="933">
        <v>1</v>
      </c>
      <c r="D12" s="933">
        <v>2</v>
      </c>
      <c r="E12" s="1211">
        <v>3</v>
      </c>
      <c r="F12" s="1211">
        <v>4</v>
      </c>
      <c r="G12" s="1211">
        <v>5</v>
      </c>
      <c r="H12" s="1211">
        <v>6</v>
      </c>
    </row>
    <row r="13" spans="2:8" ht="15.75">
      <c r="B13" s="29" t="s">
        <v>1669</v>
      </c>
      <c r="C13" s="964"/>
      <c r="D13" s="1121" t="s">
        <v>1047</v>
      </c>
      <c r="E13" s="1358"/>
      <c r="F13" s="958"/>
      <c r="G13" s="958"/>
      <c r="H13" s="1209"/>
    </row>
    <row r="14" spans="2:8" ht="15.75">
      <c r="B14" s="29" t="s">
        <v>1670</v>
      </c>
      <c r="C14" s="1344">
        <v>1</v>
      </c>
      <c r="D14" s="961" t="s">
        <v>1049</v>
      </c>
      <c r="E14" s="1359"/>
      <c r="F14" s="958"/>
      <c r="G14" s="958"/>
      <c r="H14" s="1199"/>
    </row>
    <row r="15" spans="2:8" ht="15.75">
      <c r="B15" s="29" t="s">
        <v>1671</v>
      </c>
      <c r="C15" s="960">
        <v>2</v>
      </c>
      <c r="D15" s="961" t="s">
        <v>1050</v>
      </c>
      <c r="E15" s="1360"/>
      <c r="F15" s="958"/>
      <c r="G15" s="958"/>
      <c r="H15" s="1199"/>
    </row>
    <row r="16" spans="2:8" ht="15.75">
      <c r="B16" s="29" t="s">
        <v>1672</v>
      </c>
      <c r="C16" s="960">
        <v>3</v>
      </c>
      <c r="D16" s="961" t="s">
        <v>1051</v>
      </c>
      <c r="E16" s="1360"/>
      <c r="F16" s="958"/>
      <c r="G16" s="958"/>
      <c r="H16" s="1199"/>
    </row>
    <row r="17" spans="2:8" ht="15.75">
      <c r="B17" s="29" t="s">
        <v>1673</v>
      </c>
      <c r="C17" s="960">
        <v>4</v>
      </c>
      <c r="D17" s="961" t="s">
        <v>1052</v>
      </c>
      <c r="E17" s="1360"/>
      <c r="F17" s="958"/>
      <c r="G17" s="958"/>
      <c r="H17" s="1199"/>
    </row>
    <row r="18" spans="2:8" ht="15.75">
      <c r="B18" s="29" t="s">
        <v>1674</v>
      </c>
      <c r="C18" s="960">
        <v>5</v>
      </c>
      <c r="D18" s="961" t="s">
        <v>1053</v>
      </c>
      <c r="E18" s="1360"/>
      <c r="F18" s="958"/>
      <c r="G18" s="958"/>
      <c r="H18" s="1199"/>
    </row>
    <row r="19" spans="2:8" ht="15.75">
      <c r="B19" s="29" t="s">
        <v>1675</v>
      </c>
      <c r="C19" s="960">
        <v>6</v>
      </c>
      <c r="D19" s="1122" t="s">
        <v>1054</v>
      </c>
      <c r="E19" s="1224"/>
      <c r="F19" s="958"/>
      <c r="G19" s="958"/>
      <c r="H19" s="1199"/>
    </row>
    <row r="20" spans="2:8" ht="15.75">
      <c r="B20" s="29" t="s">
        <v>1676</v>
      </c>
      <c r="C20" s="960">
        <v>7</v>
      </c>
      <c r="D20" s="961" t="s">
        <v>1055</v>
      </c>
      <c r="E20" s="1361"/>
      <c r="F20" s="958"/>
      <c r="G20" s="957"/>
      <c r="H20" s="1200"/>
    </row>
    <row r="21" spans="2:8" ht="45">
      <c r="B21" s="29" t="s">
        <v>1431</v>
      </c>
      <c r="C21" s="960">
        <v>8</v>
      </c>
      <c r="D21" s="1123" t="s">
        <v>1056</v>
      </c>
      <c r="E21" s="1360"/>
      <c r="F21" s="958"/>
      <c r="G21" s="957"/>
      <c r="H21" s="1200"/>
    </row>
    <row r="22" spans="2:8" ht="15.75">
      <c r="B22" s="29" t="s">
        <v>1434</v>
      </c>
      <c r="C22" s="960">
        <v>9</v>
      </c>
      <c r="D22" s="961" t="s">
        <v>1057</v>
      </c>
      <c r="E22" s="1360"/>
      <c r="F22" s="958"/>
      <c r="G22" s="958"/>
      <c r="H22" s="1199"/>
    </row>
    <row r="23" spans="2:8" ht="15.75">
      <c r="B23" s="29" t="s">
        <v>1435</v>
      </c>
      <c r="C23" s="960">
        <v>10</v>
      </c>
      <c r="D23" s="961" t="s">
        <v>1058</v>
      </c>
      <c r="E23" s="1360"/>
      <c r="F23" s="958"/>
      <c r="G23" s="958"/>
      <c r="H23" s="1199"/>
    </row>
    <row r="24" spans="2:8" ht="30">
      <c r="B24" s="29" t="s">
        <v>1436</v>
      </c>
      <c r="C24" s="960">
        <v>11</v>
      </c>
      <c r="D24" s="961" t="s">
        <v>1059</v>
      </c>
      <c r="E24" s="1360"/>
      <c r="F24" s="958"/>
      <c r="G24" s="958"/>
      <c r="H24" s="1199"/>
    </row>
    <row r="25" spans="2:8" ht="30">
      <c r="B25" s="29" t="s">
        <v>1437</v>
      </c>
      <c r="C25" s="960">
        <v>12</v>
      </c>
      <c r="D25" s="1124" t="s">
        <v>1060</v>
      </c>
      <c r="E25" s="1360"/>
      <c r="F25" s="958"/>
      <c r="G25" s="958"/>
      <c r="H25" s="1199"/>
    </row>
    <row r="26" spans="2:8" ht="30">
      <c r="B26" s="29" t="s">
        <v>1438</v>
      </c>
      <c r="C26" s="960">
        <v>13</v>
      </c>
      <c r="D26" s="961" t="s">
        <v>810</v>
      </c>
      <c r="E26" s="1360"/>
      <c r="F26" s="958"/>
      <c r="G26" s="958"/>
      <c r="H26" s="1199"/>
    </row>
    <row r="27" spans="2:8" ht="15.75">
      <c r="B27" s="29" t="s">
        <v>1812</v>
      </c>
      <c r="C27" s="1342" t="s">
        <v>40</v>
      </c>
      <c r="D27" s="1124" t="s">
        <v>42</v>
      </c>
      <c r="E27" s="1360"/>
      <c r="F27" s="958"/>
      <c r="G27" s="958"/>
      <c r="H27" s="1199"/>
    </row>
    <row r="28" spans="2:8" ht="15.75">
      <c r="B28" s="29" t="s">
        <v>44</v>
      </c>
      <c r="C28" s="1342" t="s">
        <v>41</v>
      </c>
      <c r="D28" s="1124" t="s">
        <v>43</v>
      </c>
      <c r="E28" s="1361"/>
      <c r="F28" s="958"/>
      <c r="G28" s="958"/>
      <c r="H28" s="1199"/>
    </row>
    <row r="29" spans="2:8" ht="30.75" thickBot="1">
      <c r="B29" s="29" t="s">
        <v>1439</v>
      </c>
      <c r="C29" s="960">
        <v>14</v>
      </c>
      <c r="D29" s="987" t="s">
        <v>811</v>
      </c>
      <c r="E29" s="1362"/>
      <c r="F29" s="958"/>
      <c r="G29" s="958"/>
      <c r="H29" s="1199"/>
    </row>
    <row r="30" spans="2:8" ht="45.75" thickBot="1">
      <c r="B30" s="29" t="s">
        <v>1440</v>
      </c>
      <c r="C30" s="411">
        <v>15</v>
      </c>
      <c r="D30" s="986" t="s">
        <v>89</v>
      </c>
      <c r="E30" s="1357">
        <f>SUM(E14:E29)</f>
        <v>0</v>
      </c>
      <c r="F30" s="955"/>
      <c r="G30" s="955"/>
      <c r="H30" s="1201"/>
    </row>
    <row r="31" spans="2:8" ht="15.75">
      <c r="B31" s="29" t="s">
        <v>1441</v>
      </c>
      <c r="C31" s="412"/>
      <c r="D31" s="985" t="s">
        <v>812</v>
      </c>
      <c r="E31" s="1358"/>
      <c r="F31" s="984"/>
      <c r="G31" s="225"/>
      <c r="H31" s="1198"/>
    </row>
    <row r="32" spans="2:8" ht="15.75">
      <c r="B32" s="29" t="s">
        <v>1442</v>
      </c>
      <c r="C32" s="960">
        <v>16</v>
      </c>
      <c r="D32" s="961" t="s">
        <v>912</v>
      </c>
      <c r="E32" s="1360"/>
      <c r="F32" s="1116"/>
      <c r="G32" s="392">
        <f>E32+F32</f>
        <v>0</v>
      </c>
      <c r="H32" s="1200"/>
    </row>
    <row r="33" spans="2:8" ht="15.75">
      <c r="B33" s="29" t="s">
        <v>1443</v>
      </c>
      <c r="C33" s="960">
        <v>17</v>
      </c>
      <c r="D33" s="961" t="s">
        <v>813</v>
      </c>
      <c r="E33" s="1360"/>
      <c r="F33" s="1116"/>
      <c r="G33" s="392">
        <f t="shared" ref="G33:G57" si="0">E33+F33</f>
        <v>0</v>
      </c>
      <c r="H33" s="1199"/>
    </row>
    <row r="34" spans="2:8" ht="21.75" customHeight="1">
      <c r="B34" s="29" t="s">
        <v>46</v>
      </c>
      <c r="C34" s="960">
        <v>18</v>
      </c>
      <c r="D34" s="1124" t="s">
        <v>45</v>
      </c>
      <c r="E34" s="1360"/>
      <c r="F34" s="1116"/>
      <c r="G34" s="392">
        <f t="shared" si="0"/>
        <v>0</v>
      </c>
      <c r="H34" s="1199"/>
    </row>
    <row r="35" spans="2:8" ht="15.75">
      <c r="B35" s="29" t="s">
        <v>2221</v>
      </c>
      <c r="C35" s="960">
        <v>19</v>
      </c>
      <c r="D35" s="961" t="s">
        <v>814</v>
      </c>
      <c r="E35" s="1360"/>
      <c r="F35" s="1116"/>
      <c r="G35" s="392">
        <f t="shared" si="0"/>
        <v>0</v>
      </c>
      <c r="H35" s="1199"/>
    </row>
    <row r="36" spans="2:8" ht="30">
      <c r="B36" s="29" t="s">
        <v>2222</v>
      </c>
      <c r="C36" s="960">
        <v>20</v>
      </c>
      <c r="D36" s="961" t="s">
        <v>1768</v>
      </c>
      <c r="E36" s="1360"/>
      <c r="F36" s="1116"/>
      <c r="G36" s="392">
        <f t="shared" si="0"/>
        <v>0</v>
      </c>
      <c r="H36" s="1199"/>
    </row>
    <row r="37" spans="2:8" ht="15.75">
      <c r="B37" s="29" t="s">
        <v>2223</v>
      </c>
      <c r="C37" s="960">
        <v>21</v>
      </c>
      <c r="D37" s="961" t="s">
        <v>815</v>
      </c>
      <c r="E37" s="1360"/>
      <c r="F37" s="1116"/>
      <c r="G37" s="392">
        <f t="shared" si="0"/>
        <v>0</v>
      </c>
      <c r="H37" s="1199"/>
    </row>
    <row r="38" spans="2:8" ht="15.75">
      <c r="B38" s="29" t="s">
        <v>2224</v>
      </c>
      <c r="C38" s="960">
        <v>22</v>
      </c>
      <c r="D38" s="961" t="s">
        <v>519</v>
      </c>
      <c r="E38" s="1360"/>
      <c r="F38" s="1116"/>
      <c r="G38" s="392">
        <f t="shared" si="0"/>
        <v>0</v>
      </c>
      <c r="H38" s="1199"/>
    </row>
    <row r="39" spans="2:8" ht="15.75">
      <c r="B39" s="29" t="s">
        <v>1986</v>
      </c>
      <c r="C39" s="960">
        <v>23</v>
      </c>
      <c r="D39" s="961" t="s">
        <v>816</v>
      </c>
      <c r="E39" s="1360"/>
      <c r="F39" s="1116"/>
      <c r="G39" s="392">
        <f t="shared" si="0"/>
        <v>0</v>
      </c>
      <c r="H39" s="1199"/>
    </row>
    <row r="40" spans="2:8" ht="30">
      <c r="B40" s="29" t="s">
        <v>2206</v>
      </c>
      <c r="C40" s="960">
        <v>24</v>
      </c>
      <c r="D40" s="987" t="s">
        <v>591</v>
      </c>
      <c r="E40" s="1360"/>
      <c r="F40" s="1116"/>
      <c r="G40" s="392">
        <f t="shared" si="0"/>
        <v>0</v>
      </c>
      <c r="H40" s="1199"/>
    </row>
    <row r="41" spans="2:8" ht="15.75">
      <c r="B41" s="29" t="s">
        <v>2207</v>
      </c>
      <c r="C41" s="960">
        <v>25</v>
      </c>
      <c r="D41" s="1125" t="s">
        <v>592</v>
      </c>
      <c r="E41" s="1360"/>
      <c r="F41" s="1116"/>
      <c r="G41" s="392">
        <f t="shared" si="0"/>
        <v>0</v>
      </c>
      <c r="H41" s="1202"/>
    </row>
    <row r="42" spans="2:8" ht="60.75" thickBot="1">
      <c r="B42" s="29" t="s">
        <v>2208</v>
      </c>
      <c r="C42" s="960">
        <v>26</v>
      </c>
      <c r="D42" s="987" t="s">
        <v>910</v>
      </c>
      <c r="E42" s="1362"/>
      <c r="F42" s="1116"/>
      <c r="G42" s="392">
        <f t="shared" si="0"/>
        <v>0</v>
      </c>
      <c r="H42" s="1199"/>
    </row>
    <row r="43" spans="2:8" ht="16.5" thickBot="1">
      <c r="B43" s="29" t="s">
        <v>49</v>
      </c>
      <c r="C43" s="1350" t="s">
        <v>47</v>
      </c>
      <c r="D43" s="1351" t="s">
        <v>48</v>
      </c>
      <c r="E43" s="478">
        <f>E30-SUM(E32:E42)</f>
        <v>0</v>
      </c>
      <c r="F43" s="1349"/>
      <c r="G43" s="982"/>
      <c r="H43" s="1199"/>
    </row>
    <row r="44" spans="2:8" ht="30">
      <c r="B44" s="29" t="s">
        <v>2209</v>
      </c>
      <c r="C44" s="960">
        <v>27</v>
      </c>
      <c r="D44" s="1343" t="s">
        <v>50</v>
      </c>
      <c r="E44" s="1363"/>
      <c r="F44" s="1116"/>
      <c r="G44" s="392">
        <f t="shared" si="0"/>
        <v>0</v>
      </c>
      <c r="H44" s="1199"/>
    </row>
    <row r="45" spans="2:8" ht="30.75" thickBot="1">
      <c r="B45" s="29" t="s">
        <v>64</v>
      </c>
      <c r="C45" s="1342" t="s">
        <v>57</v>
      </c>
      <c r="D45" s="1343" t="s">
        <v>51</v>
      </c>
      <c r="E45" s="1362"/>
      <c r="F45" s="1116"/>
      <c r="G45" s="392">
        <f>E45+F45</f>
        <v>0</v>
      </c>
      <c r="H45" s="1199"/>
    </row>
    <row r="46" spans="2:8" ht="15.75">
      <c r="B46" s="29" t="s">
        <v>65</v>
      </c>
      <c r="C46" s="1350" t="s">
        <v>58</v>
      </c>
      <c r="D46" s="1352" t="s">
        <v>52</v>
      </c>
      <c r="E46" s="269">
        <f>E43-E44-E45</f>
        <v>0</v>
      </c>
      <c r="F46" s="1438"/>
      <c r="G46" s="1439"/>
      <c r="H46" s="1199"/>
    </row>
    <row r="47" spans="2:8" ht="15.75">
      <c r="B47" s="29" t="s">
        <v>66</v>
      </c>
      <c r="C47" s="1350" t="s">
        <v>59</v>
      </c>
      <c r="D47" s="1352" t="s">
        <v>53</v>
      </c>
      <c r="E47" s="266">
        <f>ROUND(MIN(E46*17.65/100, MIN(IF(E44="",0,E44),E43*10/100)+MIN(IF(E45="",0,E45),E43*10/100)),2)</f>
        <v>0</v>
      </c>
      <c r="F47" s="1440"/>
      <c r="G47" s="1440"/>
      <c r="H47" s="1199"/>
    </row>
    <row r="48" spans="2:8" ht="15.75">
      <c r="B48" s="29" t="s">
        <v>67</v>
      </c>
      <c r="C48" s="1342" t="s">
        <v>60</v>
      </c>
      <c r="D48" s="1343" t="s">
        <v>54</v>
      </c>
      <c r="E48" s="266">
        <f>ROUND(IF(E47=ROUND(E46*17.65/100,2),IF((E44+E45)=0,0,E47*E44/(E44+E45)),MIN(IF(E44="",0,E44),E43*10/100)),2)</f>
        <v>0</v>
      </c>
      <c r="F48" s="1440"/>
      <c r="G48" s="1440"/>
      <c r="H48" s="1199"/>
    </row>
    <row r="49" spans="2:8" ht="15.75">
      <c r="B49" s="29" t="s">
        <v>68</v>
      </c>
      <c r="C49" s="1342" t="s">
        <v>61</v>
      </c>
      <c r="D49" s="1343" t="s">
        <v>55</v>
      </c>
      <c r="E49" s="266">
        <f>ROUND(IF(E47=ROUND(E46*17.65/100,2),IF((E44+E45)=0,0,E47*E45/(E44+E45)),MIN(IF(E45="",0,E45),E43*10/100)),2)</f>
        <v>0</v>
      </c>
      <c r="F49" s="1440"/>
      <c r="G49" s="1440"/>
      <c r="H49" s="1199"/>
    </row>
    <row r="50" spans="2:8" ht="15.75">
      <c r="B50" s="29" t="s">
        <v>69</v>
      </c>
      <c r="C50" s="1342" t="s">
        <v>62</v>
      </c>
      <c r="D50" s="1343" t="s">
        <v>56</v>
      </c>
      <c r="E50" s="1116"/>
      <c r="F50" s="1440"/>
      <c r="G50" s="1440"/>
      <c r="H50" s="1199"/>
    </row>
    <row r="51" spans="2:8" ht="16.5" thickBot="1">
      <c r="B51" s="29" t="s">
        <v>1222</v>
      </c>
      <c r="C51" s="1342" t="s">
        <v>63</v>
      </c>
      <c r="D51" s="1343" t="s">
        <v>84</v>
      </c>
      <c r="E51" s="266">
        <f>E46+E47+E50</f>
        <v>0</v>
      </c>
      <c r="F51" s="1441"/>
      <c r="G51" s="1441"/>
      <c r="H51" s="1199"/>
    </row>
    <row r="52" spans="2:8" ht="15.75">
      <c r="B52" s="29" t="s">
        <v>2210</v>
      </c>
      <c r="C52" s="960">
        <v>28</v>
      </c>
      <c r="D52" s="1125" t="s">
        <v>593</v>
      </c>
      <c r="E52" s="1116"/>
      <c r="F52" s="273"/>
      <c r="G52" s="392">
        <f t="shared" si="0"/>
        <v>0</v>
      </c>
      <c r="H52" s="1199"/>
    </row>
    <row r="53" spans="2:8" ht="30">
      <c r="B53" s="29" t="s">
        <v>2211</v>
      </c>
      <c r="C53" s="960">
        <v>29</v>
      </c>
      <c r="D53" s="961" t="s">
        <v>911</v>
      </c>
      <c r="E53" s="1116"/>
      <c r="F53" s="273"/>
      <c r="G53" s="392">
        <f t="shared" si="0"/>
        <v>0</v>
      </c>
      <c r="H53" s="967"/>
    </row>
    <row r="54" spans="2:8" ht="30">
      <c r="B54" s="29" t="s">
        <v>1556</v>
      </c>
      <c r="C54" s="413">
        <v>30</v>
      </c>
      <c r="D54" s="961" t="s">
        <v>594</v>
      </c>
      <c r="E54" s="1116"/>
      <c r="F54" s="273"/>
      <c r="G54" s="392">
        <f t="shared" si="0"/>
        <v>0</v>
      </c>
      <c r="H54" s="1199"/>
    </row>
    <row r="55" spans="2:8" ht="45">
      <c r="B55" s="29" t="s">
        <v>1558</v>
      </c>
      <c r="C55" s="413">
        <v>31</v>
      </c>
      <c r="D55" s="961" t="s">
        <v>497</v>
      </c>
      <c r="E55" s="1116"/>
      <c r="F55" s="273"/>
      <c r="G55" s="392">
        <f t="shared" si="0"/>
        <v>0</v>
      </c>
      <c r="H55" s="1199"/>
    </row>
    <row r="56" spans="2:8" ht="45">
      <c r="B56" s="29" t="s">
        <v>1559</v>
      </c>
      <c r="C56" s="413">
        <v>32</v>
      </c>
      <c r="D56" s="961" t="s">
        <v>915</v>
      </c>
      <c r="E56" s="1116"/>
      <c r="F56" s="273"/>
      <c r="G56" s="392">
        <f t="shared" si="0"/>
        <v>0</v>
      </c>
      <c r="H56" s="1199"/>
    </row>
    <row r="57" spans="2:8" ht="30.75" thickBot="1">
      <c r="B57" s="29" t="s">
        <v>1560</v>
      </c>
      <c r="C57" s="414">
        <v>33</v>
      </c>
      <c r="D57" s="1126" t="s">
        <v>1169</v>
      </c>
      <c r="E57" s="1116"/>
      <c r="F57" s="273"/>
      <c r="G57" s="392">
        <f t="shared" si="0"/>
        <v>0</v>
      </c>
      <c r="H57" s="1203"/>
    </row>
    <row r="58" spans="2:8" ht="16.5" thickBot="1">
      <c r="B58" s="29" t="s">
        <v>1561</v>
      </c>
      <c r="C58" s="415">
        <v>34</v>
      </c>
      <c r="D58" s="974" t="s">
        <v>70</v>
      </c>
      <c r="E58" s="1117">
        <f>SUM(E32:E42)+(E44+E45-E47-E50)+SUM(E52:E57)</f>
        <v>0</v>
      </c>
      <c r="F58" s="983">
        <f>SUM(F32:F57)</f>
        <v>0</v>
      </c>
      <c r="G58" s="983">
        <f>SUM(G32:G57)</f>
        <v>0</v>
      </c>
      <c r="H58" s="1204"/>
    </row>
    <row r="59" spans="2:8" ht="16.5" thickBot="1">
      <c r="B59" s="29" t="s">
        <v>90</v>
      </c>
      <c r="C59" s="415">
        <v>35</v>
      </c>
      <c r="D59" s="974" t="s">
        <v>88</v>
      </c>
      <c r="E59" s="1356">
        <f>E51-SUM(E52:E57)</f>
        <v>0</v>
      </c>
      <c r="F59" s="958"/>
      <c r="G59" s="958"/>
      <c r="H59" s="1205"/>
    </row>
    <row r="60" spans="2:8" ht="15.75">
      <c r="B60" s="29" t="s">
        <v>1223</v>
      </c>
      <c r="C60" s="973"/>
      <c r="D60" s="972" t="s">
        <v>866</v>
      </c>
      <c r="E60" s="988"/>
      <c r="F60" s="982"/>
      <c r="G60" s="982"/>
      <c r="H60" s="1198"/>
    </row>
    <row r="61" spans="2:8" ht="15.75">
      <c r="B61" s="29" t="s">
        <v>1224</v>
      </c>
      <c r="C61" s="960">
        <v>36</v>
      </c>
      <c r="D61" s="961" t="s">
        <v>867</v>
      </c>
      <c r="E61" s="1116"/>
      <c r="F61" s="958"/>
      <c r="G61" s="958"/>
      <c r="H61" s="1199"/>
    </row>
    <row r="62" spans="2:8" ht="15.75">
      <c r="B62" s="29" t="s">
        <v>1225</v>
      </c>
      <c r="C62" s="960">
        <v>37</v>
      </c>
      <c r="D62" s="961" t="s">
        <v>916</v>
      </c>
      <c r="E62" s="1118">
        <f>E63+E64</f>
        <v>0</v>
      </c>
      <c r="F62" s="958"/>
      <c r="G62" s="958"/>
      <c r="H62" s="1199"/>
    </row>
    <row r="63" spans="2:8" ht="15.75">
      <c r="B63" s="29" t="s">
        <v>1649</v>
      </c>
      <c r="C63" s="959" t="s">
        <v>868</v>
      </c>
      <c r="D63" s="981" t="s">
        <v>1236</v>
      </c>
      <c r="E63" s="1116"/>
      <c r="F63" s="958"/>
      <c r="G63" s="958"/>
      <c r="H63" s="1199"/>
    </row>
    <row r="64" spans="2:8" ht="15.75">
      <c r="B64" s="29" t="s">
        <v>1650</v>
      </c>
      <c r="C64" s="959" t="s">
        <v>869</v>
      </c>
      <c r="D64" s="981" t="s">
        <v>870</v>
      </c>
      <c r="E64" s="1116"/>
      <c r="F64" s="958"/>
      <c r="G64" s="958"/>
      <c r="H64" s="1199"/>
    </row>
    <row r="65" spans="2:8" ht="30">
      <c r="B65" s="29" t="s">
        <v>1651</v>
      </c>
      <c r="C65" s="960">
        <v>38</v>
      </c>
      <c r="D65" s="961" t="s">
        <v>871</v>
      </c>
      <c r="E65" s="1116"/>
      <c r="F65" s="958"/>
      <c r="G65" s="958"/>
      <c r="H65" s="1199"/>
    </row>
    <row r="66" spans="2:8" ht="30">
      <c r="B66" s="29" t="s">
        <v>1432</v>
      </c>
      <c r="C66" s="960">
        <v>39</v>
      </c>
      <c r="D66" s="1125" t="s">
        <v>711</v>
      </c>
      <c r="E66" s="1116"/>
      <c r="F66" s="958"/>
      <c r="G66" s="958"/>
      <c r="H66" s="1199"/>
    </row>
    <row r="67" spans="2:8" ht="30">
      <c r="B67" s="29" t="s">
        <v>2176</v>
      </c>
      <c r="C67" s="959" t="s">
        <v>712</v>
      </c>
      <c r="D67" s="1127" t="s">
        <v>713</v>
      </c>
      <c r="E67" s="1116"/>
      <c r="F67" s="958"/>
      <c r="G67" s="958"/>
      <c r="H67" s="1199"/>
    </row>
    <row r="68" spans="2:8" ht="30">
      <c r="B68" s="29" t="s">
        <v>1265</v>
      </c>
      <c r="C68" s="960">
        <v>40</v>
      </c>
      <c r="D68" s="1125" t="s">
        <v>714</v>
      </c>
      <c r="E68" s="1116"/>
      <c r="F68" s="958"/>
      <c r="G68" s="958"/>
      <c r="H68" s="1199"/>
    </row>
    <row r="69" spans="2:8" ht="30">
      <c r="B69" s="29" t="s">
        <v>1266</v>
      </c>
      <c r="C69" s="960">
        <v>41</v>
      </c>
      <c r="D69" s="1125" t="s">
        <v>498</v>
      </c>
      <c r="E69" s="1116"/>
      <c r="F69" s="958"/>
      <c r="G69" s="958"/>
      <c r="H69" s="1199"/>
    </row>
    <row r="70" spans="2:8" ht="30">
      <c r="B70" s="29" t="s">
        <v>1267</v>
      </c>
      <c r="C70" s="960">
        <v>42</v>
      </c>
      <c r="D70" s="1125" t="s">
        <v>715</v>
      </c>
      <c r="E70" s="1116"/>
      <c r="F70" s="958"/>
      <c r="G70" s="958"/>
      <c r="H70" s="1199"/>
    </row>
    <row r="71" spans="2:8" ht="45.75" thickBot="1">
      <c r="B71" s="29" t="s">
        <v>1268</v>
      </c>
      <c r="C71" s="417">
        <v>43</v>
      </c>
      <c r="D71" s="986" t="s">
        <v>1767</v>
      </c>
      <c r="E71" s="1119">
        <f>E61+E62+E65+E66+E68+E69+E70</f>
        <v>0</v>
      </c>
      <c r="F71" s="955"/>
      <c r="G71" s="955"/>
      <c r="H71" s="1201"/>
    </row>
    <row r="72" spans="2:8" ht="15.75">
      <c r="B72" s="29" t="s">
        <v>1269</v>
      </c>
      <c r="C72" s="973"/>
      <c r="D72" s="980" t="s">
        <v>716</v>
      </c>
      <c r="E72" s="971"/>
      <c r="F72" s="968"/>
      <c r="G72" s="318"/>
      <c r="H72" s="1206"/>
    </row>
    <row r="73" spans="2:8" ht="15.75">
      <c r="B73" s="29" t="s">
        <v>1638</v>
      </c>
      <c r="C73" s="960">
        <v>44</v>
      </c>
      <c r="D73" s="961" t="s">
        <v>717</v>
      </c>
      <c r="E73" s="1116"/>
      <c r="F73" s="273"/>
      <c r="G73" s="392">
        <f t="shared" ref="G73:G81" si="1">E73+F73</f>
        <v>0</v>
      </c>
      <c r="H73" s="1199"/>
    </row>
    <row r="74" spans="2:8" ht="15.75">
      <c r="B74" s="29" t="s">
        <v>1639</v>
      </c>
      <c r="C74" s="960">
        <v>45</v>
      </c>
      <c r="D74" s="961" t="s">
        <v>718</v>
      </c>
      <c r="E74" s="1116"/>
      <c r="F74" s="273"/>
      <c r="G74" s="392">
        <f t="shared" si="1"/>
        <v>0</v>
      </c>
      <c r="H74" s="1199"/>
    </row>
    <row r="75" spans="2:8" ht="60">
      <c r="B75" s="29" t="s">
        <v>1473</v>
      </c>
      <c r="C75" s="960">
        <v>46</v>
      </c>
      <c r="D75" s="1125" t="s">
        <v>719</v>
      </c>
      <c r="E75" s="1116"/>
      <c r="F75" s="273"/>
      <c r="G75" s="392">
        <f t="shared" si="1"/>
        <v>0</v>
      </c>
      <c r="H75" s="1199"/>
    </row>
    <row r="76" spans="2:8" ht="30">
      <c r="B76" s="29" t="s">
        <v>1718</v>
      </c>
      <c r="C76" s="960">
        <v>47</v>
      </c>
      <c r="D76" s="961" t="s">
        <v>720</v>
      </c>
      <c r="E76" s="1116"/>
      <c r="F76" s="273"/>
      <c r="G76" s="392">
        <f t="shared" si="1"/>
        <v>0</v>
      </c>
      <c r="H76" s="1199"/>
    </row>
    <row r="77" spans="2:8" ht="30">
      <c r="B77" s="29" t="s">
        <v>1719</v>
      </c>
      <c r="C77" s="413">
        <v>48</v>
      </c>
      <c r="D77" s="1125" t="s">
        <v>1009</v>
      </c>
      <c r="E77" s="1116"/>
      <c r="F77" s="273"/>
      <c r="G77" s="392">
        <f t="shared" si="1"/>
        <v>0</v>
      </c>
      <c r="H77" s="967"/>
    </row>
    <row r="78" spans="2:8" ht="30">
      <c r="B78" s="29" t="s">
        <v>2095</v>
      </c>
      <c r="C78" s="413">
        <v>49</v>
      </c>
      <c r="D78" s="1125" t="s">
        <v>1010</v>
      </c>
      <c r="E78" s="1116"/>
      <c r="F78" s="273"/>
      <c r="G78" s="392">
        <f t="shared" si="1"/>
        <v>0</v>
      </c>
      <c r="H78" s="967"/>
    </row>
    <row r="79" spans="2:8" ht="45">
      <c r="B79" s="29" t="s">
        <v>2096</v>
      </c>
      <c r="C79" s="413">
        <v>50</v>
      </c>
      <c r="D79" s="1125" t="s">
        <v>490</v>
      </c>
      <c r="E79" s="1116"/>
      <c r="F79" s="273"/>
      <c r="G79" s="392">
        <f t="shared" si="1"/>
        <v>0</v>
      </c>
      <c r="H79" s="1199"/>
    </row>
    <row r="80" spans="2:8" ht="30">
      <c r="B80" s="29" t="s">
        <v>583</v>
      </c>
      <c r="C80" s="413">
        <v>51</v>
      </c>
      <c r="D80" s="1128" t="s">
        <v>1011</v>
      </c>
      <c r="E80" s="1116"/>
      <c r="F80" s="273"/>
      <c r="G80" s="392">
        <f t="shared" si="1"/>
        <v>0</v>
      </c>
      <c r="H80" s="1199"/>
    </row>
    <row r="81" spans="2:8" ht="30.75" thickBot="1">
      <c r="B81" s="29" t="s">
        <v>2097</v>
      </c>
      <c r="C81" s="414">
        <v>52</v>
      </c>
      <c r="D81" s="1128" t="s">
        <v>1012</v>
      </c>
      <c r="E81" s="1116"/>
      <c r="F81" s="273"/>
      <c r="G81" s="392">
        <f t="shared" si="1"/>
        <v>0</v>
      </c>
      <c r="H81" s="1203"/>
    </row>
    <row r="82" spans="2:8" ht="30.75" thickBot="1">
      <c r="B82" s="29" t="s">
        <v>1792</v>
      </c>
      <c r="C82" s="415">
        <v>53</v>
      </c>
      <c r="D82" s="974" t="s">
        <v>1766</v>
      </c>
      <c r="E82" s="1119">
        <f>SUM(E73:E81)</f>
        <v>0</v>
      </c>
      <c r="F82" s="979">
        <f>SUM(F73:F81)</f>
        <v>0</v>
      </c>
      <c r="G82" s="978">
        <f>SUM(G73:G81)</f>
        <v>0</v>
      </c>
      <c r="H82" s="1207"/>
    </row>
    <row r="83" spans="2:8" ht="16.5" thickBot="1">
      <c r="B83" s="29" t="s">
        <v>1793</v>
      </c>
      <c r="C83" s="418">
        <v>54</v>
      </c>
      <c r="D83" s="977" t="s">
        <v>1013</v>
      </c>
      <c r="E83" s="1357">
        <f>E71-E82</f>
        <v>0</v>
      </c>
      <c r="F83" s="975"/>
      <c r="G83" s="976"/>
      <c r="H83" s="1208"/>
    </row>
    <row r="84" spans="2:8" ht="16.5" thickBot="1">
      <c r="B84" s="29" t="s">
        <v>2259</v>
      </c>
      <c r="C84" s="415">
        <v>55</v>
      </c>
      <c r="D84" s="974" t="s">
        <v>1014</v>
      </c>
      <c r="E84" s="1116"/>
      <c r="F84" s="975"/>
      <c r="G84" s="957"/>
      <c r="H84" s="1199"/>
    </row>
    <row r="85" spans="2:8" ht="16.5" thickBot="1">
      <c r="B85" s="29" t="s">
        <v>2260</v>
      </c>
      <c r="C85" s="415">
        <v>56</v>
      </c>
      <c r="D85" s="974" t="s">
        <v>91</v>
      </c>
      <c r="E85" s="1018">
        <f>E59+E84</f>
        <v>0</v>
      </c>
      <c r="F85" s="958"/>
      <c r="G85" s="958"/>
      <c r="H85" s="1199"/>
    </row>
    <row r="86" spans="2:8" ht="15.75">
      <c r="B86" s="29" t="s">
        <v>2261</v>
      </c>
      <c r="C86" s="973"/>
      <c r="D86" s="972" t="s">
        <v>1015</v>
      </c>
      <c r="E86" s="971"/>
      <c r="F86" s="970"/>
      <c r="G86" s="970"/>
      <c r="H86" s="1198"/>
    </row>
    <row r="87" spans="2:8" ht="15.75">
      <c r="B87" s="29" t="s">
        <v>2262</v>
      </c>
      <c r="C87" s="960">
        <v>57</v>
      </c>
      <c r="D87" s="1122" t="s">
        <v>1016</v>
      </c>
      <c r="E87" s="1116"/>
      <c r="F87" s="958"/>
      <c r="G87" s="958"/>
      <c r="H87" s="1199"/>
    </row>
    <row r="88" spans="2:8" ht="15.75">
      <c r="B88" s="29" t="s">
        <v>2263</v>
      </c>
      <c r="C88" s="960">
        <v>58</v>
      </c>
      <c r="D88" s="961" t="s">
        <v>731</v>
      </c>
      <c r="E88" s="1118">
        <f>E89+E90</f>
        <v>0</v>
      </c>
      <c r="F88" s="958"/>
      <c r="G88" s="958"/>
      <c r="H88" s="1199"/>
    </row>
    <row r="89" spans="2:8" ht="15.75">
      <c r="B89" s="29" t="s">
        <v>2264</v>
      </c>
      <c r="C89" s="959" t="s">
        <v>1017</v>
      </c>
      <c r="D89" s="1129" t="s">
        <v>1236</v>
      </c>
      <c r="E89" s="1116"/>
      <c r="F89" s="958"/>
      <c r="G89" s="958"/>
      <c r="H89" s="1199"/>
    </row>
    <row r="90" spans="2:8" ht="15.75">
      <c r="B90" s="29" t="s">
        <v>2265</v>
      </c>
      <c r="C90" s="959" t="s">
        <v>1018</v>
      </c>
      <c r="D90" s="1129" t="s">
        <v>1905</v>
      </c>
      <c r="E90" s="1116"/>
      <c r="F90" s="958"/>
      <c r="G90" s="958"/>
      <c r="H90" s="1199"/>
    </row>
    <row r="91" spans="2:8" ht="15.75">
      <c r="B91" s="29" t="s">
        <v>2266</v>
      </c>
      <c r="C91" s="960">
        <v>59</v>
      </c>
      <c r="D91" s="961" t="s">
        <v>732</v>
      </c>
      <c r="E91" s="1118">
        <f>E92+E93+E94</f>
        <v>0</v>
      </c>
      <c r="F91" s="958"/>
      <c r="G91" s="958"/>
      <c r="H91" s="1199"/>
    </row>
    <row r="92" spans="2:8" ht="15.75">
      <c r="B92" s="29" t="s">
        <v>1807</v>
      </c>
      <c r="C92" s="959" t="s">
        <v>1019</v>
      </c>
      <c r="D92" s="1130" t="s">
        <v>1020</v>
      </c>
      <c r="E92" s="1116"/>
      <c r="F92" s="958"/>
      <c r="G92" s="958"/>
      <c r="H92" s="1199"/>
    </row>
    <row r="93" spans="2:8" ht="15.75">
      <c r="B93" s="29" t="s">
        <v>1808</v>
      </c>
      <c r="C93" s="959" t="s">
        <v>1021</v>
      </c>
      <c r="D93" s="1130" t="s">
        <v>1022</v>
      </c>
      <c r="E93" s="1116"/>
      <c r="F93" s="958"/>
      <c r="G93" s="958"/>
      <c r="H93" s="1199"/>
    </row>
    <row r="94" spans="2:8" ht="15.75">
      <c r="B94" s="29" t="s">
        <v>1809</v>
      </c>
      <c r="C94" s="959" t="s">
        <v>1061</v>
      </c>
      <c r="D94" s="1130" t="s">
        <v>1062</v>
      </c>
      <c r="E94" s="1116"/>
      <c r="F94" s="958"/>
      <c r="G94" s="958"/>
      <c r="H94" s="1199"/>
    </row>
    <row r="95" spans="2:8" ht="15.75">
      <c r="B95" s="29" t="s">
        <v>1810</v>
      </c>
      <c r="C95" s="960">
        <v>60</v>
      </c>
      <c r="D95" s="961" t="s">
        <v>1063</v>
      </c>
      <c r="E95" s="1116"/>
      <c r="F95" s="958"/>
      <c r="G95" s="958"/>
      <c r="H95" s="1199"/>
    </row>
    <row r="96" spans="2:8" ht="30">
      <c r="B96" s="29" t="s">
        <v>2177</v>
      </c>
      <c r="C96" s="960">
        <v>61</v>
      </c>
      <c r="D96" s="1125" t="s">
        <v>1064</v>
      </c>
      <c r="E96" s="1116"/>
      <c r="F96" s="958"/>
      <c r="G96" s="958"/>
      <c r="H96" s="1199"/>
    </row>
    <row r="97" spans="2:8" ht="30">
      <c r="B97" s="29" t="s">
        <v>1811</v>
      </c>
      <c r="C97" s="960">
        <v>62</v>
      </c>
      <c r="D97" s="1125" t="s">
        <v>1065</v>
      </c>
      <c r="E97" s="1116"/>
      <c r="F97" s="958"/>
      <c r="G97" s="958"/>
      <c r="H97" s="1199"/>
    </row>
    <row r="98" spans="2:8" ht="30">
      <c r="B98" s="29" t="s">
        <v>72</v>
      </c>
      <c r="C98" s="960">
        <v>63</v>
      </c>
      <c r="D98" s="1124" t="s">
        <v>71</v>
      </c>
      <c r="E98" s="1116"/>
      <c r="F98" s="958"/>
      <c r="G98" s="958"/>
      <c r="H98" s="1199"/>
    </row>
    <row r="99" spans="2:8" ht="30">
      <c r="B99" s="29" t="s">
        <v>1492</v>
      </c>
      <c r="C99" s="960">
        <v>64</v>
      </c>
      <c r="D99" s="1125" t="s">
        <v>1070</v>
      </c>
      <c r="E99" s="1116"/>
      <c r="F99" s="958"/>
      <c r="G99" s="958"/>
      <c r="H99" s="1199"/>
    </row>
    <row r="100" spans="2:8" ht="30">
      <c r="B100" s="29" t="s">
        <v>1493</v>
      </c>
      <c r="C100" s="960">
        <v>65</v>
      </c>
      <c r="D100" s="1125" t="s">
        <v>1071</v>
      </c>
      <c r="E100" s="1116"/>
      <c r="F100" s="958"/>
      <c r="G100" s="958"/>
      <c r="H100" s="1199"/>
    </row>
    <row r="101" spans="2:8" ht="45.75" thickBot="1">
      <c r="B101" s="29" t="s">
        <v>1430</v>
      </c>
      <c r="C101" s="417">
        <v>66</v>
      </c>
      <c r="D101" s="1131" t="s">
        <v>1765</v>
      </c>
      <c r="E101" s="1119">
        <f>E87+E88+E91+E95+E96+E97+E98+E99+E100</f>
        <v>0</v>
      </c>
      <c r="F101" s="955"/>
      <c r="G101" s="955"/>
      <c r="H101" s="1201"/>
    </row>
    <row r="102" spans="2:8" ht="15.75">
      <c r="B102" s="29" t="s">
        <v>1494</v>
      </c>
      <c r="C102" s="416"/>
      <c r="D102" s="969" t="s">
        <v>652</v>
      </c>
      <c r="E102" s="971"/>
      <c r="F102" s="968"/>
      <c r="G102" s="318"/>
      <c r="H102" s="1209"/>
    </row>
    <row r="103" spans="2:8" ht="15.75">
      <c r="B103" s="29" t="s">
        <v>1495</v>
      </c>
      <c r="C103" s="960">
        <v>67</v>
      </c>
      <c r="D103" s="961" t="s">
        <v>653</v>
      </c>
      <c r="E103" s="1116"/>
      <c r="F103" s="273"/>
      <c r="G103" s="392">
        <f t="shared" ref="G103:G110" si="2">E103+F103</f>
        <v>0</v>
      </c>
      <c r="H103" s="1199"/>
    </row>
    <row r="104" spans="2:8" ht="15.75">
      <c r="B104" s="29" t="s">
        <v>1496</v>
      </c>
      <c r="C104" s="960">
        <v>68</v>
      </c>
      <c r="D104" s="961" t="s">
        <v>654</v>
      </c>
      <c r="E104" s="1116"/>
      <c r="F104" s="273"/>
      <c r="G104" s="392">
        <f t="shared" si="2"/>
        <v>0</v>
      </c>
      <c r="H104" s="1199"/>
    </row>
    <row r="105" spans="2:8" ht="60">
      <c r="B105" s="29" t="s">
        <v>1805</v>
      </c>
      <c r="C105" s="960">
        <v>69</v>
      </c>
      <c r="D105" s="961" t="s">
        <v>655</v>
      </c>
      <c r="E105" s="1116"/>
      <c r="F105" s="273"/>
      <c r="G105" s="392">
        <f t="shared" si="2"/>
        <v>0</v>
      </c>
      <c r="H105" s="1199"/>
    </row>
    <row r="106" spans="2:8" ht="30">
      <c r="B106" s="29" t="s">
        <v>2166</v>
      </c>
      <c r="C106" s="960">
        <v>70</v>
      </c>
      <c r="D106" s="961" t="s">
        <v>720</v>
      </c>
      <c r="E106" s="1116"/>
      <c r="F106" s="273"/>
      <c r="G106" s="392">
        <f t="shared" si="2"/>
        <v>0</v>
      </c>
      <c r="H106" s="1199"/>
    </row>
    <row r="107" spans="2:8" ht="15.75">
      <c r="B107" s="29" t="s">
        <v>2167</v>
      </c>
      <c r="C107" s="960">
        <v>71</v>
      </c>
      <c r="D107" s="1122" t="s">
        <v>423</v>
      </c>
      <c r="E107" s="1116"/>
      <c r="F107" s="273"/>
      <c r="G107" s="392">
        <f t="shared" si="2"/>
        <v>0</v>
      </c>
      <c r="H107" s="967"/>
    </row>
    <row r="108" spans="2:8" ht="30">
      <c r="B108" s="29" t="s">
        <v>1361</v>
      </c>
      <c r="C108" s="960">
        <v>72</v>
      </c>
      <c r="D108" s="961" t="s">
        <v>877</v>
      </c>
      <c r="E108" s="1116"/>
      <c r="F108" s="273"/>
      <c r="G108" s="392">
        <f t="shared" si="2"/>
        <v>0</v>
      </c>
      <c r="H108" s="967"/>
    </row>
    <row r="109" spans="2:8" ht="45">
      <c r="B109" s="29" t="s">
        <v>1305</v>
      </c>
      <c r="C109" s="413">
        <v>73</v>
      </c>
      <c r="D109" s="1125" t="s">
        <v>734</v>
      </c>
      <c r="E109" s="1116"/>
      <c r="F109" s="273"/>
      <c r="G109" s="392">
        <f t="shared" si="2"/>
        <v>0</v>
      </c>
      <c r="H109" s="967"/>
    </row>
    <row r="110" spans="2:8" ht="30.75" thickBot="1">
      <c r="B110" s="29" t="s">
        <v>1306</v>
      </c>
      <c r="C110" s="966">
        <v>74</v>
      </c>
      <c r="D110" s="1125" t="s">
        <v>499</v>
      </c>
      <c r="E110" s="1116"/>
      <c r="F110" s="273"/>
      <c r="G110" s="392">
        <f t="shared" si="2"/>
        <v>0</v>
      </c>
      <c r="H110" s="1201"/>
    </row>
    <row r="111" spans="2:8" ht="16.5" thickBot="1">
      <c r="B111" s="29" t="s">
        <v>1307</v>
      </c>
      <c r="C111" s="419">
        <v>75</v>
      </c>
      <c r="D111" s="974" t="s">
        <v>878</v>
      </c>
      <c r="E111" s="1117">
        <f>SUM(E103:E110)</f>
        <v>0</v>
      </c>
      <c r="F111" s="965">
        <f>SUM(F103:F110)</f>
        <v>0</v>
      </c>
      <c r="G111" s="965">
        <f>SUM(G103:G110)</f>
        <v>0</v>
      </c>
      <c r="H111" s="1204"/>
    </row>
    <row r="112" spans="2:8" ht="15.75">
      <c r="B112" s="29" t="s">
        <v>1308</v>
      </c>
      <c r="C112" s="964">
        <v>76</v>
      </c>
      <c r="D112" s="1132" t="s">
        <v>879</v>
      </c>
      <c r="E112" s="1118">
        <f>E101-E111</f>
        <v>0</v>
      </c>
      <c r="F112" s="958"/>
      <c r="G112" s="957"/>
      <c r="H112" s="1210"/>
    </row>
    <row r="113" spans="1:8" ht="15.75">
      <c r="B113" s="29" t="s">
        <v>1309</v>
      </c>
      <c r="C113" s="960">
        <v>77</v>
      </c>
      <c r="D113" s="961" t="s">
        <v>880</v>
      </c>
      <c r="E113" s="1116"/>
      <c r="F113" s="958"/>
      <c r="G113" s="957"/>
      <c r="H113" s="1199"/>
    </row>
    <row r="114" spans="1:8" ht="15.75">
      <c r="B114" s="29" t="s">
        <v>513</v>
      </c>
      <c r="C114" s="1183">
        <v>78</v>
      </c>
      <c r="D114" s="1185" t="s">
        <v>512</v>
      </c>
      <c r="E114" s="1118">
        <f>E112+E113</f>
        <v>0</v>
      </c>
      <c r="F114" s="958"/>
      <c r="G114" s="957"/>
      <c r="H114" s="1199"/>
    </row>
    <row r="115" spans="1:8" ht="16.5" thickBot="1">
      <c r="B115" s="29" t="s">
        <v>1310</v>
      </c>
      <c r="C115" s="411">
        <v>79</v>
      </c>
      <c r="D115" s="986" t="s">
        <v>2278</v>
      </c>
      <c r="E115" s="162"/>
      <c r="F115" s="958"/>
      <c r="G115" s="957"/>
      <c r="H115" s="1199"/>
    </row>
    <row r="116" spans="1:8" ht="16.5" thickBot="1">
      <c r="B116" s="29" t="s">
        <v>1311</v>
      </c>
      <c r="C116" s="419">
        <v>80</v>
      </c>
      <c r="D116" s="974" t="s">
        <v>2277</v>
      </c>
      <c r="E116" s="1356">
        <f>E85+E115</f>
        <v>0</v>
      </c>
      <c r="F116" s="958"/>
      <c r="G116" s="957"/>
      <c r="H116" s="1199"/>
    </row>
    <row r="117" spans="1:8" ht="15.75">
      <c r="B117" s="29" t="s">
        <v>1312</v>
      </c>
      <c r="C117" s="412"/>
      <c r="D117" s="963" t="s">
        <v>882</v>
      </c>
      <c r="E117" s="962"/>
      <c r="F117" s="958"/>
      <c r="G117" s="957"/>
      <c r="H117" s="1198"/>
    </row>
    <row r="118" spans="1:8" ht="30">
      <c r="B118" s="29" t="s">
        <v>1313</v>
      </c>
      <c r="C118" s="960">
        <v>81</v>
      </c>
      <c r="D118" s="961" t="s">
        <v>736</v>
      </c>
      <c r="E118" s="1118">
        <f>E119+E120+E121+E122</f>
        <v>0</v>
      </c>
      <c r="F118" s="958"/>
      <c r="G118" s="957"/>
      <c r="H118" s="1199"/>
    </row>
    <row r="119" spans="1:8" ht="15.75">
      <c r="B119" s="29" t="s">
        <v>1314</v>
      </c>
      <c r="C119" s="959" t="s">
        <v>883</v>
      </c>
      <c r="D119" s="1133" t="s">
        <v>884</v>
      </c>
      <c r="E119" s="1116"/>
      <c r="F119" s="958"/>
      <c r="G119" s="957"/>
      <c r="H119" s="1199"/>
    </row>
    <row r="120" spans="1:8" ht="15.75">
      <c r="B120" s="29" t="s">
        <v>1872</v>
      </c>
      <c r="C120" s="959" t="s">
        <v>885</v>
      </c>
      <c r="D120" s="1133" t="s">
        <v>886</v>
      </c>
      <c r="E120" s="1116"/>
      <c r="F120" s="958"/>
      <c r="G120" s="957"/>
      <c r="H120" s="1199"/>
    </row>
    <row r="121" spans="1:8" ht="15.75">
      <c r="B121" s="29" t="s">
        <v>1873</v>
      </c>
      <c r="C121" s="959" t="s">
        <v>887</v>
      </c>
      <c r="D121" s="1130" t="s">
        <v>888</v>
      </c>
      <c r="E121" s="1116"/>
      <c r="F121" s="958"/>
      <c r="G121" s="957"/>
      <c r="H121" s="1199"/>
    </row>
    <row r="122" spans="1:8" ht="15.75">
      <c r="B122" s="29" t="s">
        <v>1874</v>
      </c>
      <c r="C122" s="959" t="s">
        <v>2105</v>
      </c>
      <c r="D122" s="1130" t="s">
        <v>500</v>
      </c>
      <c r="E122" s="1116"/>
      <c r="F122" s="958"/>
      <c r="G122" s="957"/>
      <c r="H122" s="1199"/>
    </row>
    <row r="123" spans="1:8" ht="15.75">
      <c r="B123" s="29" t="s">
        <v>1875</v>
      </c>
      <c r="C123" s="960">
        <v>82</v>
      </c>
      <c r="D123" s="961" t="s">
        <v>738</v>
      </c>
      <c r="E123" s="1118">
        <f>SUM(E124:E126)</f>
        <v>0</v>
      </c>
      <c r="F123" s="958"/>
      <c r="G123" s="957"/>
      <c r="H123" s="1199"/>
    </row>
    <row r="124" spans="1:8" ht="15.75">
      <c r="B124" s="29" t="s">
        <v>1876</v>
      </c>
      <c r="C124" s="959" t="s">
        <v>889</v>
      </c>
      <c r="D124" s="1130" t="s">
        <v>890</v>
      </c>
      <c r="E124" s="1116"/>
      <c r="F124" s="958"/>
      <c r="G124" s="957"/>
      <c r="H124" s="1199"/>
    </row>
    <row r="125" spans="1:8" ht="15.75">
      <c r="B125" s="29" t="s">
        <v>1877</v>
      </c>
      <c r="C125" s="959" t="s">
        <v>891</v>
      </c>
      <c r="D125" s="1130" t="s">
        <v>892</v>
      </c>
      <c r="E125" s="1116"/>
      <c r="F125" s="958"/>
      <c r="G125" s="957"/>
      <c r="H125" s="1199"/>
    </row>
    <row r="126" spans="1:8" ht="16.5" thickBot="1">
      <c r="B126" s="29" t="s">
        <v>1668</v>
      </c>
      <c r="C126" s="956" t="s">
        <v>893</v>
      </c>
      <c r="D126" s="1134" t="s">
        <v>894</v>
      </c>
      <c r="E126" s="1116"/>
      <c r="F126" s="955"/>
      <c r="G126" s="954"/>
      <c r="H126" s="1201"/>
    </row>
    <row r="127" spans="1:8">
      <c r="A127" s="31" t="s">
        <v>1932</v>
      </c>
      <c r="B127" s="29" t="s">
        <v>1932</v>
      </c>
    </row>
  </sheetData>
  <sheetProtection password="A44A" sheet="1" objects="1" scenarios="1" selectLockedCells="1"/>
  <mergeCells count="6">
    <mergeCell ref="F46:G51"/>
    <mergeCell ref="C6:D6"/>
    <mergeCell ref="E6:F6"/>
    <mergeCell ref="C1:H2"/>
    <mergeCell ref="C5:D5"/>
    <mergeCell ref="E5:F5"/>
  </mergeCells>
  <phoneticPr fontId="58" type="noConversion"/>
  <dataValidations count="2">
    <dataValidation type="decimal" allowBlank="1" showInputMessage="1" showErrorMessage="1" sqref="E119:E122 E113:E115 E29 E61 E63:E70 E73:F81 E84 E87 E89:E90 E92:E100 E103:F110 E124:E126 F44:F45 E32:E57 F32:F42 F52:F57 E14:E18 E21:E27 E19 E20">
      <formula1>0</formula1>
      <formula2>9999999999999.99</formula2>
    </dataValidation>
    <dataValidation type="decimal" allowBlank="1" showInputMessage="1" showErrorMessage="1" sqref="E28">
      <formula1>-9999999999999.99</formula1>
      <formula2>9999999999999.99</formula2>
    </dataValidation>
  </dataValidations>
  <pageMargins left="0.7" right="0.7" top="0.75" bottom="0.75" header="0.3" footer="0.3"/>
  <pageSetup orientation="portrait" horizontalDpi="200" verticalDpi="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S274"/>
  <sheetViews>
    <sheetView showGridLines="0" defaultGridColor="0" topLeftCell="C2" colorId="32" zoomScale="85" workbookViewId="0">
      <pane ySplit="12" topLeftCell="A14" activePane="bottomLeft" state="frozen"/>
      <selection activeCell="G12" sqref="G12"/>
      <selection pane="bottomLeft" activeCell="C7" sqref="C7:D7"/>
    </sheetView>
  </sheetViews>
  <sheetFormatPr defaultColWidth="9.140625" defaultRowHeight="15"/>
  <cols>
    <col min="1" max="1" width="12.28515625" style="27" hidden="1" customWidth="1"/>
    <col min="2" max="2" width="5.7109375" style="29" hidden="1" customWidth="1"/>
    <col min="3" max="3" width="10.85546875" style="36" customWidth="1"/>
    <col min="4" max="4" width="53.42578125" style="44" customWidth="1"/>
    <col min="5" max="5" width="13.7109375" style="25" customWidth="1"/>
    <col min="6" max="7" width="20.7109375" style="25" customWidth="1"/>
    <col min="8" max="8" width="18.7109375" style="25" customWidth="1"/>
    <col min="9" max="9" width="14" style="25" customWidth="1"/>
    <col min="10" max="10" width="18.7109375" style="25" customWidth="1"/>
    <col min="11" max="16384" width="9.140625" style="25"/>
  </cols>
  <sheetData>
    <row r="1" spans="1:19" hidden="1">
      <c r="C1" s="1413"/>
      <c r="D1" s="1413"/>
      <c r="E1" s="1413"/>
      <c r="F1" s="1413"/>
      <c r="G1" s="1413"/>
      <c r="H1" s="1413"/>
      <c r="I1" s="1413"/>
      <c r="J1" s="1413"/>
    </row>
    <row r="2" spans="1:19" ht="26.25" customHeight="1">
      <c r="C2" s="1456" t="s">
        <v>2321</v>
      </c>
      <c r="D2" s="1456"/>
      <c r="E2" s="1456"/>
      <c r="F2" s="1456"/>
      <c r="G2" s="1456"/>
      <c r="H2" s="1456"/>
      <c r="I2" s="1456"/>
      <c r="J2" s="1456"/>
    </row>
    <row r="3" spans="1:19" ht="15.75">
      <c r="C3" s="1457" t="s">
        <v>1769</v>
      </c>
      <c r="D3" s="1457"/>
      <c r="E3" s="1457"/>
      <c r="F3" s="1457"/>
      <c r="G3" s="1457"/>
      <c r="H3" s="1457"/>
      <c r="I3" s="1457"/>
      <c r="J3" s="1457"/>
    </row>
    <row r="4" spans="1:19" ht="17.25" hidden="1" customHeight="1">
      <c r="D4" s="1458"/>
      <c r="E4" s="1458"/>
    </row>
    <row r="5" spans="1:19">
      <c r="A5" s="445"/>
      <c r="B5" s="878"/>
      <c r="C5" s="35"/>
      <c r="D5" s="35"/>
      <c r="E5" s="35"/>
      <c r="F5" s="35"/>
      <c r="G5" s="35"/>
      <c r="H5" s="35"/>
      <c r="I5" s="35"/>
      <c r="J5" s="35"/>
      <c r="K5" s="35"/>
    </row>
    <row r="6" spans="1:19" ht="18.75">
      <c r="C6" s="1445" t="s">
        <v>840</v>
      </c>
      <c r="D6" s="1445"/>
      <c r="E6" s="1445" t="s">
        <v>2042</v>
      </c>
      <c r="F6" s="1445"/>
      <c r="G6" s="1454"/>
      <c r="H6" s="1454"/>
      <c r="I6" s="1454"/>
      <c r="J6" s="1455"/>
    </row>
    <row r="7" spans="1:19" ht="15.75" thickBot="1">
      <c r="C7" s="1410"/>
      <c r="D7" s="1448"/>
      <c r="E7" s="1411"/>
      <c r="F7" s="1449"/>
      <c r="G7" s="1450"/>
      <c r="H7" s="1451"/>
      <c r="I7" s="1452"/>
      <c r="J7" s="1453"/>
    </row>
    <row r="8" spans="1:19" hidden="1">
      <c r="C8" s="25"/>
      <c r="D8" s="35"/>
    </row>
    <row r="9" spans="1:19" s="445" customFormat="1" ht="15.75" hidden="1" thickBot="1">
      <c r="B9" s="29"/>
      <c r="D9" s="1383" t="s">
        <v>2441</v>
      </c>
      <c r="E9" s="1383" t="s">
        <v>2442</v>
      </c>
      <c r="F9" s="935" t="s">
        <v>1933</v>
      </c>
      <c r="G9" s="935" t="s">
        <v>1934</v>
      </c>
      <c r="H9" s="935" t="s">
        <v>1275</v>
      </c>
      <c r="I9" s="1383" t="s">
        <v>2443</v>
      </c>
      <c r="J9" s="935" t="s">
        <v>1582</v>
      </c>
    </row>
    <row r="10" spans="1:19" ht="15.75" thickBot="1">
      <c r="C10" s="25"/>
      <c r="D10" s="35"/>
      <c r="J10" s="154" t="s">
        <v>628</v>
      </c>
    </row>
    <row r="11" spans="1:19" s="44" customFormat="1" ht="60">
      <c r="A11" s="751"/>
      <c r="B11" s="934"/>
      <c r="C11" s="124" t="s">
        <v>2146</v>
      </c>
      <c r="D11" s="124" t="s">
        <v>2147</v>
      </c>
      <c r="E11" s="124" t="s">
        <v>2322</v>
      </c>
      <c r="F11" s="124" t="s">
        <v>2287</v>
      </c>
      <c r="G11" s="124" t="s">
        <v>1289</v>
      </c>
      <c r="H11" s="124" t="s">
        <v>469</v>
      </c>
      <c r="I11" s="124" t="s">
        <v>2199</v>
      </c>
      <c r="J11" s="152" t="s">
        <v>2148</v>
      </c>
    </row>
    <row r="12" spans="1:19" ht="15.75">
      <c r="C12" s="633">
        <v>1</v>
      </c>
      <c r="D12" s="933">
        <v>2</v>
      </c>
      <c r="E12" s="633">
        <v>3</v>
      </c>
      <c r="F12" s="932">
        <v>4</v>
      </c>
      <c r="G12" s="633">
        <v>5</v>
      </c>
      <c r="H12" s="932">
        <v>6</v>
      </c>
      <c r="I12" s="633">
        <v>7</v>
      </c>
      <c r="J12" s="932">
        <v>8</v>
      </c>
    </row>
    <row r="13" spans="1:19" ht="15.75" hidden="1">
      <c r="C13" s="451"/>
      <c r="D13" s="94"/>
      <c r="E13" s="93"/>
      <c r="F13" s="427"/>
      <c r="G13" s="93"/>
      <c r="H13" s="427"/>
      <c r="I13" s="93"/>
      <c r="J13" s="931"/>
      <c r="K13" s="930"/>
    </row>
    <row r="14" spans="1:19" ht="15.75">
      <c r="B14" s="32"/>
      <c r="C14" s="309" t="s">
        <v>2149</v>
      </c>
      <c r="D14" s="936" t="s">
        <v>2150</v>
      </c>
      <c r="E14" s="371"/>
      <c r="F14" s="288"/>
      <c r="G14" s="288"/>
      <c r="H14" s="288"/>
      <c r="I14" s="288"/>
      <c r="J14" s="372"/>
      <c r="K14" s="81"/>
      <c r="L14" s="81"/>
      <c r="M14" s="81"/>
      <c r="N14" s="81"/>
      <c r="O14" s="81"/>
      <c r="P14" s="81"/>
      <c r="Q14" s="81"/>
      <c r="R14" s="81"/>
      <c r="S14" s="81"/>
    </row>
    <row r="15" spans="1:19" ht="15.75">
      <c r="B15" s="32" t="s">
        <v>1131</v>
      </c>
      <c r="C15" s="297"/>
      <c r="D15" s="781" t="s">
        <v>2151</v>
      </c>
      <c r="E15" s="361"/>
      <c r="F15" s="273"/>
      <c r="G15" s="273"/>
      <c r="H15" s="266">
        <f t="shared" ref="H15:H23" si="0">MAX((F15-G15),0)</f>
        <v>0</v>
      </c>
      <c r="I15" s="462">
        <v>0</v>
      </c>
      <c r="J15" s="269">
        <f t="shared" ref="J15:J23" si="1">H15*I15</f>
        <v>0</v>
      </c>
      <c r="K15" s="81"/>
      <c r="L15" s="81"/>
      <c r="M15" s="81"/>
      <c r="N15" s="929"/>
      <c r="O15" s="81"/>
      <c r="P15" s="81"/>
      <c r="Q15" s="81"/>
      <c r="R15" s="81"/>
      <c r="S15" s="81"/>
    </row>
    <row r="16" spans="1:19" ht="15.75">
      <c r="B16" s="32" t="s">
        <v>1130</v>
      </c>
      <c r="C16" s="297"/>
      <c r="D16" s="781" t="s">
        <v>1581</v>
      </c>
      <c r="E16" s="259"/>
      <c r="F16" s="162"/>
      <c r="G16" s="162"/>
      <c r="H16" s="266">
        <f t="shared" si="0"/>
        <v>0</v>
      </c>
      <c r="I16" s="464">
        <v>0</v>
      </c>
      <c r="J16" s="266">
        <f t="shared" si="1"/>
        <v>0</v>
      </c>
      <c r="K16" s="81"/>
      <c r="L16" s="81"/>
      <c r="M16" s="81"/>
      <c r="N16" s="929"/>
      <c r="O16" s="81"/>
      <c r="P16" s="81"/>
      <c r="Q16" s="81"/>
      <c r="R16" s="81"/>
      <c r="S16" s="81"/>
    </row>
    <row r="17" spans="2:19" ht="15.75">
      <c r="B17" s="32" t="s">
        <v>874</v>
      </c>
      <c r="C17" s="297"/>
      <c r="D17" s="781" t="s">
        <v>1422</v>
      </c>
      <c r="E17" s="259"/>
      <c r="F17" s="162"/>
      <c r="G17" s="162"/>
      <c r="H17" s="266">
        <f t="shared" si="0"/>
        <v>0</v>
      </c>
      <c r="I17" s="464">
        <v>0</v>
      </c>
      <c r="J17" s="266">
        <f t="shared" si="1"/>
        <v>0</v>
      </c>
      <c r="K17" s="81"/>
      <c r="L17" s="81"/>
      <c r="M17" s="81"/>
      <c r="N17" s="929"/>
      <c r="O17" s="81"/>
      <c r="P17" s="81"/>
      <c r="Q17" s="81"/>
      <c r="R17" s="81"/>
      <c r="S17" s="81"/>
    </row>
    <row r="18" spans="2:19" ht="15.75">
      <c r="B18" s="32" t="s">
        <v>636</v>
      </c>
      <c r="C18" s="297"/>
      <c r="D18" s="781" t="s">
        <v>2325</v>
      </c>
      <c r="E18" s="259"/>
      <c r="F18" s="162"/>
      <c r="G18" s="162"/>
      <c r="H18" s="266">
        <f t="shared" si="0"/>
        <v>0</v>
      </c>
      <c r="I18" s="464">
        <v>0.2</v>
      </c>
      <c r="J18" s="266">
        <f t="shared" si="1"/>
        <v>0</v>
      </c>
      <c r="K18" s="81"/>
      <c r="L18" s="81"/>
      <c r="M18" s="81"/>
      <c r="N18" s="886"/>
      <c r="O18" s="81"/>
      <c r="P18" s="81"/>
      <c r="Q18" s="81"/>
      <c r="R18" s="81"/>
      <c r="S18" s="81"/>
    </row>
    <row r="19" spans="2:19" ht="15.75">
      <c r="B19" s="32" t="s">
        <v>635</v>
      </c>
      <c r="C19" s="297"/>
      <c r="D19" s="781" t="s">
        <v>1918</v>
      </c>
      <c r="E19" s="259"/>
      <c r="F19" s="162"/>
      <c r="G19" s="162"/>
      <c r="H19" s="266">
        <f t="shared" si="0"/>
        <v>0</v>
      </c>
      <c r="I19" s="464">
        <v>0</v>
      </c>
      <c r="J19" s="266">
        <f t="shared" si="1"/>
        <v>0</v>
      </c>
      <c r="K19" s="81"/>
      <c r="L19" s="81"/>
      <c r="M19" s="81"/>
      <c r="N19" s="929"/>
      <c r="O19" s="81"/>
      <c r="P19" s="81"/>
      <c r="Q19" s="81"/>
      <c r="R19" s="81"/>
      <c r="S19" s="81"/>
    </row>
    <row r="20" spans="2:19" ht="15.75">
      <c r="B20" s="32" t="s">
        <v>634</v>
      </c>
      <c r="C20" s="297"/>
      <c r="D20" s="781" t="s">
        <v>1919</v>
      </c>
      <c r="E20" s="259"/>
      <c r="F20" s="162"/>
      <c r="G20" s="162"/>
      <c r="H20" s="266">
        <f t="shared" si="0"/>
        <v>0</v>
      </c>
      <c r="I20" s="464">
        <v>0</v>
      </c>
      <c r="J20" s="266">
        <f t="shared" si="1"/>
        <v>0</v>
      </c>
      <c r="K20" s="81"/>
      <c r="L20" s="81"/>
      <c r="M20" s="81"/>
      <c r="N20" s="929"/>
      <c r="O20" s="81"/>
      <c r="P20" s="81"/>
      <c r="Q20" s="81"/>
      <c r="R20" s="81"/>
      <c r="S20" s="81"/>
    </row>
    <row r="21" spans="2:19" ht="15.75">
      <c r="B21" s="32" t="s">
        <v>1607</v>
      </c>
      <c r="C21" s="297"/>
      <c r="D21" s="781" t="s">
        <v>2179</v>
      </c>
      <c r="E21" s="259"/>
      <c r="F21" s="162"/>
      <c r="G21" s="162"/>
      <c r="H21" s="266">
        <f t="shared" si="0"/>
        <v>0</v>
      </c>
      <c r="I21" s="464">
        <v>0</v>
      </c>
      <c r="J21" s="266">
        <f t="shared" si="1"/>
        <v>0</v>
      </c>
      <c r="K21" s="81"/>
      <c r="L21" s="81"/>
      <c r="M21" s="81"/>
      <c r="N21" s="929"/>
      <c r="O21" s="81"/>
      <c r="P21" s="81"/>
      <c r="Q21" s="81"/>
      <c r="R21" s="81"/>
      <c r="S21" s="81"/>
    </row>
    <row r="22" spans="2:19" ht="15.75">
      <c r="B22" s="32" t="s">
        <v>1172</v>
      </c>
      <c r="C22" s="297"/>
      <c r="D22" s="781" t="s">
        <v>1920</v>
      </c>
      <c r="E22" s="259"/>
      <c r="F22" s="162"/>
      <c r="G22" s="162"/>
      <c r="H22" s="266">
        <f t="shared" si="0"/>
        <v>0</v>
      </c>
      <c r="I22" s="464">
        <v>0.2</v>
      </c>
      <c r="J22" s="266">
        <f t="shared" si="1"/>
        <v>0</v>
      </c>
      <c r="K22" s="81"/>
      <c r="L22" s="81"/>
      <c r="M22" s="81"/>
      <c r="N22" s="886"/>
      <c r="O22" s="81"/>
      <c r="P22" s="81"/>
      <c r="Q22" s="81"/>
      <c r="R22" s="81"/>
      <c r="S22" s="81"/>
    </row>
    <row r="23" spans="2:19" ht="15.75">
      <c r="B23" s="32" t="s">
        <v>1214</v>
      </c>
      <c r="C23" s="297"/>
      <c r="D23" s="781" t="s">
        <v>1126</v>
      </c>
      <c r="E23" s="330"/>
      <c r="F23" s="279"/>
      <c r="G23" s="279"/>
      <c r="H23" s="266">
        <f t="shared" si="0"/>
        <v>0</v>
      </c>
      <c r="I23" s="897">
        <v>0</v>
      </c>
      <c r="J23" s="268">
        <f t="shared" si="1"/>
        <v>0</v>
      </c>
      <c r="K23" s="81"/>
      <c r="L23" s="81"/>
      <c r="M23" s="81"/>
      <c r="N23" s="886"/>
      <c r="O23" s="81"/>
      <c r="P23" s="81"/>
      <c r="Q23" s="81"/>
      <c r="R23" s="81"/>
      <c r="S23" s="81"/>
    </row>
    <row r="24" spans="2:19" ht="30">
      <c r="B24" s="32" t="s">
        <v>1950</v>
      </c>
      <c r="C24" s="309" t="s">
        <v>1921</v>
      </c>
      <c r="D24" s="425" t="s">
        <v>17</v>
      </c>
      <c r="E24" s="371"/>
      <c r="F24" s="288"/>
      <c r="G24" s="288"/>
      <c r="H24" s="289"/>
      <c r="I24" s="290" t="s">
        <v>1950</v>
      </c>
      <c r="J24" s="291"/>
      <c r="K24" s="81"/>
      <c r="L24" s="81"/>
      <c r="M24" s="81"/>
      <c r="N24" s="880"/>
      <c r="O24" s="81"/>
      <c r="P24" s="81"/>
      <c r="Q24" s="81"/>
      <c r="R24" s="81"/>
      <c r="S24" s="81"/>
    </row>
    <row r="25" spans="2:19" ht="15.75">
      <c r="B25" s="32" t="s">
        <v>1171</v>
      </c>
      <c r="C25" s="297"/>
      <c r="D25" s="353"/>
      <c r="E25" s="248" t="s">
        <v>1599</v>
      </c>
      <c r="F25" s="273"/>
      <c r="G25" s="273"/>
      <c r="H25" s="266">
        <f t="shared" ref="H25:H31" si="2">MAX((F25-G25),0)</f>
        <v>0</v>
      </c>
      <c r="I25" s="462">
        <v>0</v>
      </c>
      <c r="J25" s="269">
        <f t="shared" ref="J25:J31" si="3">H25*I25</f>
        <v>0</v>
      </c>
      <c r="K25" s="81"/>
      <c r="L25" s="81"/>
      <c r="M25" s="81"/>
      <c r="N25" s="929"/>
      <c r="O25" s="81"/>
      <c r="P25" s="81"/>
      <c r="Q25" s="81"/>
      <c r="R25" s="81"/>
      <c r="S25" s="81"/>
    </row>
    <row r="26" spans="2:19" ht="15.75">
      <c r="B26" s="32" t="s">
        <v>1170</v>
      </c>
      <c r="C26" s="297"/>
      <c r="D26" s="353"/>
      <c r="E26" s="233" t="s">
        <v>1600</v>
      </c>
      <c r="F26" s="162"/>
      <c r="G26" s="162"/>
      <c r="H26" s="266">
        <f t="shared" si="2"/>
        <v>0</v>
      </c>
      <c r="I26" s="464">
        <v>0.2</v>
      </c>
      <c r="J26" s="266">
        <f t="shared" si="3"/>
        <v>0</v>
      </c>
      <c r="K26" s="81"/>
      <c r="L26" s="81"/>
      <c r="M26" s="81"/>
      <c r="N26" s="886"/>
      <c r="O26" s="81"/>
      <c r="P26" s="81"/>
      <c r="Q26" s="81"/>
      <c r="R26" s="81"/>
      <c r="S26" s="81"/>
    </row>
    <row r="27" spans="2:19" ht="15.75">
      <c r="B27" s="32" t="s">
        <v>1084</v>
      </c>
      <c r="C27" s="297"/>
      <c r="D27" s="353"/>
      <c r="E27" s="233" t="s">
        <v>1601</v>
      </c>
      <c r="F27" s="162"/>
      <c r="G27" s="162"/>
      <c r="H27" s="266">
        <f t="shared" si="2"/>
        <v>0</v>
      </c>
      <c r="I27" s="464">
        <v>0.5</v>
      </c>
      <c r="J27" s="266">
        <f t="shared" si="3"/>
        <v>0</v>
      </c>
      <c r="K27" s="81"/>
      <c r="L27" s="81"/>
      <c r="M27" s="81"/>
      <c r="N27" s="82"/>
      <c r="O27" s="81"/>
      <c r="P27" s="81"/>
      <c r="Q27" s="81"/>
      <c r="R27" s="81"/>
      <c r="S27" s="81"/>
    </row>
    <row r="28" spans="2:19" ht="15.75">
      <c r="B28" s="32" t="s">
        <v>1083</v>
      </c>
      <c r="C28" s="297"/>
      <c r="D28" s="353"/>
      <c r="E28" s="233" t="s">
        <v>1602</v>
      </c>
      <c r="F28" s="162"/>
      <c r="G28" s="162"/>
      <c r="H28" s="266">
        <f t="shared" si="2"/>
        <v>0</v>
      </c>
      <c r="I28" s="464">
        <v>1</v>
      </c>
      <c r="J28" s="266">
        <f t="shared" si="3"/>
        <v>0</v>
      </c>
      <c r="K28" s="81"/>
      <c r="L28" s="81"/>
      <c r="M28" s="81"/>
      <c r="N28" s="82"/>
      <c r="O28" s="81"/>
      <c r="P28" s="81"/>
      <c r="Q28" s="81"/>
      <c r="R28" s="81"/>
      <c r="S28" s="81"/>
    </row>
    <row r="29" spans="2:19" ht="15.75">
      <c r="B29" s="32" t="s">
        <v>631</v>
      </c>
      <c r="C29" s="297"/>
      <c r="D29" s="353"/>
      <c r="E29" s="233" t="s">
        <v>1603</v>
      </c>
      <c r="F29" s="162"/>
      <c r="G29" s="162"/>
      <c r="H29" s="266">
        <f t="shared" si="2"/>
        <v>0</v>
      </c>
      <c r="I29" s="464">
        <v>1.5</v>
      </c>
      <c r="J29" s="266">
        <f t="shared" si="3"/>
        <v>0</v>
      </c>
      <c r="K29" s="81"/>
      <c r="L29" s="81"/>
      <c r="M29" s="81"/>
      <c r="N29" s="82"/>
      <c r="O29" s="81"/>
      <c r="P29" s="81"/>
      <c r="Q29" s="81"/>
      <c r="R29" s="81"/>
      <c r="S29" s="81"/>
    </row>
    <row r="30" spans="2:19" ht="15.75">
      <c r="B30" s="32" t="s">
        <v>630</v>
      </c>
      <c r="C30" s="297"/>
      <c r="D30" s="353"/>
      <c r="E30" s="233" t="s">
        <v>1604</v>
      </c>
      <c r="F30" s="162"/>
      <c r="G30" s="162"/>
      <c r="H30" s="266">
        <f t="shared" si="2"/>
        <v>0</v>
      </c>
      <c r="I30" s="464">
        <v>1</v>
      </c>
      <c r="J30" s="266">
        <f t="shared" si="3"/>
        <v>0</v>
      </c>
      <c r="K30" s="81"/>
      <c r="L30" s="81"/>
      <c r="M30" s="81"/>
      <c r="N30" s="82"/>
      <c r="O30" s="81"/>
      <c r="P30" s="81"/>
      <c r="Q30" s="81"/>
      <c r="R30" s="81"/>
      <c r="S30" s="81"/>
    </row>
    <row r="31" spans="2:19" ht="45">
      <c r="B31" s="32" t="s">
        <v>1592</v>
      </c>
      <c r="C31" s="297"/>
      <c r="D31" s="1100" t="s">
        <v>1605</v>
      </c>
      <c r="E31" s="259"/>
      <c r="F31" s="162"/>
      <c r="G31" s="162"/>
      <c r="H31" s="266">
        <f t="shared" si="2"/>
        <v>0</v>
      </c>
      <c r="I31" s="263"/>
      <c r="J31" s="266">
        <f t="shared" si="3"/>
        <v>0</v>
      </c>
      <c r="K31" s="81"/>
      <c r="L31" s="81"/>
      <c r="M31" s="81"/>
      <c r="N31" s="929"/>
      <c r="O31" s="81"/>
      <c r="P31" s="81"/>
      <c r="Q31" s="81"/>
      <c r="R31" s="81"/>
      <c r="S31" s="81"/>
    </row>
    <row r="32" spans="2:19" ht="15.75">
      <c r="B32" s="32"/>
      <c r="C32" s="297"/>
      <c r="D32" s="316"/>
      <c r="E32" s="259"/>
      <c r="F32" s="1096"/>
      <c r="G32" s="1096"/>
      <c r="H32" s="1097"/>
      <c r="I32" s="1102"/>
      <c r="J32" s="260"/>
      <c r="K32" s="81"/>
      <c r="L32" s="81"/>
      <c r="M32" s="81"/>
      <c r="N32" s="886"/>
      <c r="O32" s="81"/>
      <c r="P32" s="81"/>
      <c r="Q32" s="81"/>
      <c r="R32" s="81"/>
      <c r="S32" s="81"/>
    </row>
    <row r="33" spans="1:19" ht="15.75">
      <c r="B33" s="32" t="s">
        <v>629</v>
      </c>
      <c r="C33" s="333"/>
      <c r="D33" s="353" t="s">
        <v>501</v>
      </c>
      <c r="E33" s="361"/>
      <c r="F33" s="273"/>
      <c r="G33" s="273"/>
      <c r="H33" s="269">
        <f>MAX((F33-G33),0)</f>
        <v>0</v>
      </c>
      <c r="I33" s="462">
        <v>0.2</v>
      </c>
      <c r="J33" s="269">
        <f>H33*I33</f>
        <v>0</v>
      </c>
      <c r="K33" s="81"/>
      <c r="L33" s="81"/>
      <c r="M33" s="81"/>
      <c r="N33" s="880"/>
      <c r="O33" s="81"/>
      <c r="P33" s="81"/>
      <c r="Q33" s="81"/>
      <c r="R33" s="81"/>
      <c r="S33" s="81"/>
    </row>
    <row r="34" spans="1:19" ht="30">
      <c r="B34" s="32" t="s">
        <v>1950</v>
      </c>
      <c r="C34" s="309" t="s">
        <v>1258</v>
      </c>
      <c r="D34" s="355" t="s">
        <v>1259</v>
      </c>
      <c r="E34" s="371"/>
      <c r="F34" s="288"/>
      <c r="G34" s="288"/>
      <c r="H34" s="289"/>
      <c r="I34" s="290" t="s">
        <v>1950</v>
      </c>
      <c r="J34" s="291"/>
      <c r="K34" s="81"/>
      <c r="L34" s="81"/>
      <c r="M34" s="81"/>
      <c r="N34" s="880"/>
      <c r="O34" s="81"/>
      <c r="P34" s="81"/>
      <c r="Q34" s="81"/>
      <c r="R34" s="81"/>
      <c r="S34" s="81"/>
    </row>
    <row r="35" spans="1:19" ht="120">
      <c r="B35" s="32" t="s">
        <v>1950</v>
      </c>
      <c r="C35" s="925">
        <v>1</v>
      </c>
      <c r="D35" s="937" t="s">
        <v>323</v>
      </c>
      <c r="E35" s="125"/>
      <c r="F35" s="125"/>
      <c r="G35" s="125"/>
      <c r="H35" s="254"/>
      <c r="I35" s="223" t="s">
        <v>1950</v>
      </c>
      <c r="J35" s="284"/>
      <c r="K35" s="81"/>
      <c r="L35" s="81"/>
      <c r="M35" s="81"/>
      <c r="N35" s="880"/>
      <c r="O35" s="81"/>
      <c r="P35" s="81"/>
      <c r="Q35" s="81"/>
      <c r="R35" s="81"/>
      <c r="S35" s="81"/>
    </row>
    <row r="36" spans="1:19" ht="30">
      <c r="B36" s="32" t="s">
        <v>1950</v>
      </c>
      <c r="C36" s="297"/>
      <c r="D36" s="938" t="s">
        <v>1100</v>
      </c>
      <c r="E36" s="125"/>
      <c r="F36" s="125"/>
      <c r="G36" s="125"/>
      <c r="H36" s="254"/>
      <c r="I36" s="223" t="s">
        <v>1950</v>
      </c>
      <c r="J36" s="284"/>
      <c r="K36" s="81"/>
      <c r="L36" s="81"/>
      <c r="M36" s="81"/>
      <c r="N36" s="880"/>
      <c r="O36" s="81"/>
      <c r="P36" s="81"/>
      <c r="Q36" s="81"/>
      <c r="R36" s="81"/>
      <c r="S36" s="81"/>
    </row>
    <row r="37" spans="1:19" s="30" customFormat="1" ht="15.75">
      <c r="A37" s="27"/>
      <c r="B37" s="32"/>
      <c r="C37" s="297"/>
      <c r="D37" s="939" t="s">
        <v>1031</v>
      </c>
      <c r="E37" s="175"/>
      <c r="F37" s="175"/>
      <c r="G37" s="175"/>
      <c r="H37" s="285"/>
      <c r="I37" s="286"/>
      <c r="J37" s="287"/>
      <c r="K37" s="82"/>
      <c r="L37" s="81"/>
      <c r="M37" s="82"/>
      <c r="N37" s="886"/>
      <c r="O37" s="82"/>
      <c r="P37" s="82"/>
      <c r="Q37" s="82"/>
      <c r="R37" s="82"/>
      <c r="S37" s="82"/>
    </row>
    <row r="38" spans="1:19" ht="15.75">
      <c r="B38" s="47" t="s">
        <v>1772</v>
      </c>
      <c r="C38" s="297"/>
      <c r="D38" s="906" t="s">
        <v>1101</v>
      </c>
      <c r="E38" s="259"/>
      <c r="F38" s="162"/>
      <c r="G38" s="162"/>
      <c r="H38" s="266">
        <f t="shared" ref="H38:H43" si="4">MAX((F38-G38),0)</f>
        <v>0</v>
      </c>
      <c r="I38" s="464">
        <v>1.25</v>
      </c>
      <c r="J38" s="266">
        <f t="shared" ref="J38:J43" si="5">H38*I38</f>
        <v>0</v>
      </c>
      <c r="K38" s="81"/>
      <c r="L38" s="81"/>
      <c r="M38" s="81"/>
      <c r="N38" s="82"/>
      <c r="O38" s="81"/>
      <c r="P38" s="81"/>
      <c r="Q38" s="81"/>
      <c r="R38" s="81"/>
      <c r="S38" s="81"/>
    </row>
    <row r="39" spans="1:19" ht="15.75">
      <c r="B39" s="47" t="s">
        <v>1771</v>
      </c>
      <c r="C39" s="297"/>
      <c r="D39" s="906" t="s">
        <v>1045</v>
      </c>
      <c r="E39" s="259"/>
      <c r="F39" s="162"/>
      <c r="G39" s="162"/>
      <c r="H39" s="266">
        <f t="shared" si="4"/>
        <v>0</v>
      </c>
      <c r="I39" s="280"/>
      <c r="J39" s="266">
        <f t="shared" si="5"/>
        <v>0</v>
      </c>
      <c r="K39" s="81"/>
      <c r="L39" s="81"/>
      <c r="M39" s="81"/>
      <c r="N39" s="82"/>
      <c r="O39" s="81"/>
      <c r="P39" s="81"/>
      <c r="Q39" s="81"/>
      <c r="R39" s="81"/>
      <c r="S39" s="81"/>
    </row>
    <row r="40" spans="1:19" ht="30">
      <c r="B40" s="47" t="s">
        <v>1552</v>
      </c>
      <c r="C40" s="297"/>
      <c r="D40" s="939" t="s">
        <v>1032</v>
      </c>
      <c r="E40" s="259"/>
      <c r="F40" s="162"/>
      <c r="G40" s="162"/>
      <c r="H40" s="266">
        <f t="shared" si="4"/>
        <v>0</v>
      </c>
      <c r="I40" s="464">
        <v>1.5</v>
      </c>
      <c r="J40" s="266">
        <f t="shared" si="5"/>
        <v>0</v>
      </c>
      <c r="K40" s="81"/>
      <c r="L40" s="81"/>
      <c r="M40" s="81"/>
      <c r="N40" s="82"/>
      <c r="O40" s="81"/>
      <c r="P40" s="81"/>
      <c r="Q40" s="81"/>
      <c r="R40" s="81"/>
      <c r="S40" s="81"/>
    </row>
    <row r="41" spans="1:19" ht="30">
      <c r="B41" s="47" t="s">
        <v>1773</v>
      </c>
      <c r="C41" s="297"/>
      <c r="D41" s="939" t="s">
        <v>1033</v>
      </c>
      <c r="E41" s="259"/>
      <c r="F41" s="162"/>
      <c r="G41" s="162"/>
      <c r="H41" s="266">
        <f t="shared" si="4"/>
        <v>0</v>
      </c>
      <c r="I41" s="464">
        <v>2.5</v>
      </c>
      <c r="J41" s="266">
        <f t="shared" si="5"/>
        <v>0</v>
      </c>
      <c r="K41" s="81"/>
      <c r="L41" s="81"/>
      <c r="M41" s="81"/>
      <c r="N41" s="82"/>
      <c r="O41" s="81"/>
      <c r="P41" s="81"/>
      <c r="Q41" s="81"/>
      <c r="R41" s="81"/>
      <c r="S41" s="81"/>
    </row>
    <row r="42" spans="1:19" ht="30">
      <c r="B42" s="47" t="s">
        <v>1662</v>
      </c>
      <c r="C42" s="297"/>
      <c r="D42" s="939" t="s">
        <v>1034</v>
      </c>
      <c r="E42" s="259"/>
      <c r="F42" s="162"/>
      <c r="G42" s="162"/>
      <c r="H42" s="266">
        <f t="shared" si="4"/>
        <v>0</v>
      </c>
      <c r="I42" s="464">
        <v>3.5</v>
      </c>
      <c r="J42" s="266">
        <f t="shared" si="5"/>
        <v>0</v>
      </c>
      <c r="K42" s="81"/>
      <c r="L42" s="81"/>
      <c r="M42" s="81"/>
      <c r="N42" s="82"/>
      <c r="O42" s="81"/>
      <c r="P42" s="81"/>
      <c r="Q42" s="81"/>
      <c r="R42" s="81"/>
      <c r="S42" s="81"/>
    </row>
    <row r="43" spans="1:19" ht="15.75">
      <c r="B43" s="47" t="s">
        <v>1661</v>
      </c>
      <c r="C43" s="297"/>
      <c r="D43" s="939" t="s">
        <v>1035</v>
      </c>
      <c r="E43" s="259"/>
      <c r="F43" s="162"/>
      <c r="G43" s="162"/>
      <c r="H43" s="266">
        <f t="shared" si="4"/>
        <v>0</v>
      </c>
      <c r="I43" s="464">
        <v>6.25</v>
      </c>
      <c r="J43" s="266">
        <f t="shared" si="5"/>
        <v>0</v>
      </c>
      <c r="K43" s="81"/>
      <c r="L43" s="81"/>
      <c r="M43" s="81"/>
      <c r="N43" s="82"/>
      <c r="O43" s="81"/>
      <c r="P43" s="81"/>
      <c r="Q43" s="81"/>
      <c r="R43" s="81"/>
      <c r="S43" s="81"/>
    </row>
    <row r="44" spans="1:19" ht="120">
      <c r="B44" s="32" t="s">
        <v>1950</v>
      </c>
      <c r="C44" s="925">
        <v>2</v>
      </c>
      <c r="D44" s="940" t="s">
        <v>685</v>
      </c>
      <c r="E44" s="97"/>
      <c r="F44" s="97"/>
      <c r="G44" s="97"/>
      <c r="H44" s="97"/>
      <c r="I44" s="97" t="s">
        <v>1950</v>
      </c>
      <c r="J44" s="295"/>
      <c r="K44" s="81"/>
      <c r="L44" s="81"/>
      <c r="M44" s="81"/>
      <c r="N44" s="880"/>
      <c r="O44" s="81"/>
      <c r="P44" s="81"/>
      <c r="Q44" s="81"/>
      <c r="R44" s="81"/>
      <c r="S44" s="81"/>
    </row>
    <row r="45" spans="1:19" ht="30">
      <c r="B45" s="32"/>
      <c r="C45" s="297"/>
      <c r="D45" s="941" t="s">
        <v>1100</v>
      </c>
      <c r="E45" s="97"/>
      <c r="F45" s="97"/>
      <c r="G45" s="97"/>
      <c r="H45" s="97"/>
      <c r="I45" s="97" t="s">
        <v>1950</v>
      </c>
      <c r="J45" s="296"/>
      <c r="K45" s="81"/>
      <c r="L45" s="81"/>
      <c r="M45" s="81"/>
      <c r="N45" s="886"/>
      <c r="O45" s="81"/>
      <c r="P45" s="81"/>
      <c r="Q45" s="81"/>
      <c r="R45" s="81"/>
      <c r="S45" s="81"/>
    </row>
    <row r="46" spans="1:19" ht="15.75">
      <c r="B46" s="47" t="s">
        <v>662</v>
      </c>
      <c r="C46" s="297"/>
      <c r="D46" s="715" t="s">
        <v>1036</v>
      </c>
      <c r="E46" s="261"/>
      <c r="F46" s="162"/>
      <c r="G46" s="162"/>
      <c r="H46" s="392">
        <f>MAX((F46-G46),0)</f>
        <v>0</v>
      </c>
      <c r="I46" s="464">
        <v>2.5</v>
      </c>
      <c r="J46" s="266">
        <f>H46*I46</f>
        <v>0</v>
      </c>
      <c r="K46" s="81"/>
      <c r="L46" s="81"/>
      <c r="M46" s="81"/>
      <c r="N46" s="82"/>
      <c r="O46" s="81"/>
      <c r="P46" s="81"/>
      <c r="Q46" s="81"/>
      <c r="R46" s="81"/>
      <c r="S46" s="81"/>
    </row>
    <row r="47" spans="1:19" ht="30">
      <c r="B47" s="47" t="s">
        <v>663</v>
      </c>
      <c r="C47" s="297"/>
      <c r="D47" s="715" t="s">
        <v>1032</v>
      </c>
      <c r="E47" s="261"/>
      <c r="F47" s="162"/>
      <c r="G47" s="162"/>
      <c r="H47" s="391">
        <f>MAX((F47-G47),0)</f>
        <v>0</v>
      </c>
      <c r="I47" s="464">
        <v>3</v>
      </c>
      <c r="J47" s="266">
        <f>H47*I47</f>
        <v>0</v>
      </c>
      <c r="K47" s="81"/>
      <c r="L47" s="81"/>
      <c r="M47" s="81"/>
      <c r="N47" s="886"/>
      <c r="O47" s="81"/>
      <c r="P47" s="81"/>
      <c r="Q47" s="81"/>
      <c r="R47" s="81"/>
      <c r="S47" s="81"/>
    </row>
    <row r="48" spans="1:19" ht="30">
      <c r="B48" s="47" t="s">
        <v>664</v>
      </c>
      <c r="C48" s="297"/>
      <c r="D48" s="715" t="s">
        <v>1033</v>
      </c>
      <c r="E48" s="261"/>
      <c r="F48" s="162"/>
      <c r="G48" s="162"/>
      <c r="H48" s="391">
        <f>MAX((F48-G48),0)</f>
        <v>0</v>
      </c>
      <c r="I48" s="464">
        <v>3.5</v>
      </c>
      <c r="J48" s="266">
        <f>H48*I48</f>
        <v>0</v>
      </c>
      <c r="K48" s="81"/>
      <c r="L48" s="81"/>
      <c r="M48" s="81"/>
      <c r="N48" s="82"/>
      <c r="O48" s="81"/>
      <c r="P48" s="81"/>
      <c r="Q48" s="81"/>
      <c r="R48" s="81"/>
      <c r="S48" s="81"/>
    </row>
    <row r="49" spans="1:19" ht="30">
      <c r="B49" s="47" t="s">
        <v>324</v>
      </c>
      <c r="C49" s="297"/>
      <c r="D49" s="715" t="s">
        <v>1037</v>
      </c>
      <c r="E49" s="261"/>
      <c r="F49" s="279"/>
      <c r="G49" s="279"/>
      <c r="H49" s="391">
        <f>MAX((F49-G49),0)</f>
        <v>0</v>
      </c>
      <c r="I49" s="897">
        <v>4.5</v>
      </c>
      <c r="J49" s="266">
        <f>H49*I49</f>
        <v>0</v>
      </c>
      <c r="K49" s="81"/>
      <c r="L49" s="81"/>
      <c r="M49" s="81"/>
      <c r="N49" s="82"/>
      <c r="O49" s="81"/>
      <c r="P49" s="81"/>
      <c r="Q49" s="81"/>
      <c r="R49" s="81"/>
      <c r="S49" s="81"/>
    </row>
    <row r="50" spans="1:19" ht="15.75">
      <c r="B50" s="32" t="s">
        <v>1950</v>
      </c>
      <c r="C50" s="925">
        <v>3</v>
      </c>
      <c r="D50" s="891" t="s">
        <v>1103</v>
      </c>
      <c r="E50" s="293"/>
      <c r="F50" s="281"/>
      <c r="G50" s="281"/>
      <c r="H50" s="281"/>
      <c r="I50" s="281" t="s">
        <v>1950</v>
      </c>
      <c r="J50" s="283"/>
      <c r="K50" s="81"/>
      <c r="L50" s="81"/>
      <c r="M50" s="81"/>
      <c r="N50" s="886"/>
      <c r="O50" s="81"/>
      <c r="P50" s="81"/>
      <c r="Q50" s="81"/>
      <c r="R50" s="81"/>
      <c r="S50" s="81"/>
    </row>
    <row r="51" spans="1:19" ht="30">
      <c r="B51" s="32" t="s">
        <v>1950</v>
      </c>
      <c r="C51" s="297"/>
      <c r="D51" s="924" t="s">
        <v>1100</v>
      </c>
      <c r="E51" s="294"/>
      <c r="F51" s="285"/>
      <c r="G51" s="285"/>
      <c r="H51" s="285"/>
      <c r="I51" s="285" t="s">
        <v>1950</v>
      </c>
      <c r="J51" s="287"/>
      <c r="K51" s="81"/>
      <c r="L51" s="81"/>
      <c r="M51" s="81"/>
      <c r="N51" s="886"/>
      <c r="O51" s="81"/>
      <c r="P51" s="81"/>
      <c r="Q51" s="81"/>
      <c r="R51" s="81"/>
      <c r="S51" s="81"/>
    </row>
    <row r="52" spans="1:19" s="30" customFormat="1" ht="15.75">
      <c r="A52" s="27"/>
      <c r="B52" s="47" t="s">
        <v>1533</v>
      </c>
      <c r="C52" s="297"/>
      <c r="D52" s="939" t="s">
        <v>1036</v>
      </c>
      <c r="E52" s="293"/>
      <c r="F52" s="162"/>
      <c r="G52" s="162"/>
      <c r="H52" s="391">
        <f>MAX((F52-G52),0)</f>
        <v>0</v>
      </c>
      <c r="I52" s="464">
        <v>0.2</v>
      </c>
      <c r="J52" s="266">
        <f>H52*I52</f>
        <v>0</v>
      </c>
      <c r="K52" s="82"/>
      <c r="L52" s="81"/>
      <c r="M52" s="82"/>
      <c r="N52" s="886"/>
      <c r="O52" s="82"/>
      <c r="P52" s="82"/>
      <c r="Q52" s="82"/>
      <c r="R52" s="82"/>
      <c r="S52" s="82"/>
    </row>
    <row r="53" spans="1:19" ht="30">
      <c r="B53" s="47" t="s">
        <v>1501</v>
      </c>
      <c r="C53" s="297"/>
      <c r="D53" s="939" t="s">
        <v>1032</v>
      </c>
      <c r="E53" s="293"/>
      <c r="F53" s="162"/>
      <c r="G53" s="162"/>
      <c r="H53" s="391">
        <f>MAX((F53-G53),0)</f>
        <v>0</v>
      </c>
      <c r="I53" s="464">
        <v>0.5</v>
      </c>
      <c r="J53" s="266">
        <f>H53*I53</f>
        <v>0</v>
      </c>
      <c r="K53" s="81"/>
      <c r="L53" s="81"/>
      <c r="M53" s="81"/>
      <c r="N53" s="82"/>
      <c r="O53" s="81"/>
      <c r="P53" s="81"/>
      <c r="Q53" s="81"/>
      <c r="R53" s="81"/>
      <c r="S53" s="81"/>
    </row>
    <row r="54" spans="1:19" s="30" customFormat="1" ht="30">
      <c r="A54" s="27"/>
      <c r="B54" s="47" t="s">
        <v>1806</v>
      </c>
      <c r="C54" s="297"/>
      <c r="D54" s="939" t="s">
        <v>1033</v>
      </c>
      <c r="E54" s="293"/>
      <c r="F54" s="162"/>
      <c r="G54" s="162"/>
      <c r="H54" s="391">
        <f>MAX((F54-G54),0)</f>
        <v>0</v>
      </c>
      <c r="I54" s="464">
        <v>1</v>
      </c>
      <c r="J54" s="266">
        <f>H54*I54</f>
        <v>0</v>
      </c>
      <c r="K54" s="82"/>
      <c r="L54" s="81"/>
      <c r="M54" s="82"/>
      <c r="N54" s="82"/>
      <c r="O54" s="82"/>
      <c r="P54" s="82"/>
      <c r="Q54" s="82"/>
      <c r="R54" s="82"/>
      <c r="S54" s="82"/>
    </row>
    <row r="55" spans="1:19" ht="30">
      <c r="B55" s="47" t="s">
        <v>1795</v>
      </c>
      <c r="C55" s="297"/>
      <c r="D55" s="939" t="s">
        <v>1037</v>
      </c>
      <c r="E55" s="293"/>
      <c r="F55" s="162"/>
      <c r="G55" s="162"/>
      <c r="H55" s="391">
        <f>MAX((F55-G55),0)</f>
        <v>0</v>
      </c>
      <c r="I55" s="464">
        <v>1.5</v>
      </c>
      <c r="J55" s="266">
        <f>H55*I55</f>
        <v>0</v>
      </c>
      <c r="K55" s="81"/>
      <c r="L55" s="81"/>
      <c r="M55" s="81"/>
      <c r="N55" s="82"/>
      <c r="O55" s="81"/>
      <c r="P55" s="81"/>
      <c r="Q55" s="81"/>
      <c r="R55" s="81"/>
      <c r="S55" s="81"/>
    </row>
    <row r="56" spans="1:19" s="30" customFormat="1" ht="15.75">
      <c r="A56" s="27"/>
      <c r="B56" s="47" t="s">
        <v>1794</v>
      </c>
      <c r="C56" s="297"/>
      <c r="D56" s="939" t="s">
        <v>1035</v>
      </c>
      <c r="E56" s="255"/>
      <c r="F56" s="279"/>
      <c r="G56" s="279"/>
      <c r="H56" s="391">
        <f>MAX((F56-G56),0)</f>
        <v>0</v>
      </c>
      <c r="I56" s="897">
        <v>6.25</v>
      </c>
      <c r="J56" s="266">
        <f>H56*I56</f>
        <v>0</v>
      </c>
      <c r="K56" s="82"/>
      <c r="L56" s="81"/>
      <c r="M56" s="82"/>
      <c r="N56" s="82"/>
      <c r="O56" s="82"/>
      <c r="P56" s="82"/>
      <c r="Q56" s="82"/>
      <c r="R56" s="82"/>
      <c r="S56" s="82"/>
    </row>
    <row r="57" spans="1:19" ht="135">
      <c r="B57" s="32" t="s">
        <v>1950</v>
      </c>
      <c r="C57" s="925">
        <v>4</v>
      </c>
      <c r="D57" s="942" t="s">
        <v>739</v>
      </c>
      <c r="E57" s="916"/>
      <c r="F57" s="300"/>
      <c r="G57" s="300"/>
      <c r="H57" s="301"/>
      <c r="I57" s="282" t="s">
        <v>1950</v>
      </c>
      <c r="J57" s="283"/>
      <c r="K57" s="81"/>
      <c r="L57" s="81"/>
      <c r="M57" s="81"/>
      <c r="N57" s="886"/>
      <c r="O57" s="81"/>
      <c r="P57" s="81"/>
      <c r="Q57" s="81"/>
      <c r="R57" s="81"/>
      <c r="S57" s="81"/>
    </row>
    <row r="58" spans="1:19" ht="30">
      <c r="B58" s="32"/>
      <c r="C58" s="297"/>
      <c r="D58" s="915" t="s">
        <v>1100</v>
      </c>
      <c r="E58" s="328"/>
      <c r="F58" s="298"/>
      <c r="G58" s="298"/>
      <c r="H58" s="299"/>
      <c r="I58" s="223" t="s">
        <v>1950</v>
      </c>
      <c r="J58" s="284"/>
      <c r="K58" s="81"/>
      <c r="L58" s="81"/>
      <c r="M58" s="81"/>
      <c r="N58" s="886"/>
      <c r="O58" s="81"/>
      <c r="P58" s="81"/>
      <c r="Q58" s="81"/>
      <c r="R58" s="81"/>
      <c r="S58" s="81"/>
    </row>
    <row r="59" spans="1:19" ht="30">
      <c r="B59" s="32"/>
      <c r="C59" s="297"/>
      <c r="D59" s="914" t="s">
        <v>1102</v>
      </c>
      <c r="E59" s="904"/>
      <c r="F59" s="302"/>
      <c r="G59" s="302"/>
      <c r="H59" s="303"/>
      <c r="I59" s="286"/>
      <c r="J59" s="287"/>
      <c r="K59" s="81"/>
      <c r="L59" s="81"/>
      <c r="M59" s="81"/>
      <c r="N59" s="82"/>
      <c r="O59" s="81"/>
      <c r="P59" s="81"/>
      <c r="Q59" s="81"/>
      <c r="R59" s="81"/>
      <c r="S59" s="81"/>
    </row>
    <row r="60" spans="1:19" ht="15.75">
      <c r="B60" s="47" t="s">
        <v>1264</v>
      </c>
      <c r="C60" s="297"/>
      <c r="D60" s="943" t="s">
        <v>1101</v>
      </c>
      <c r="E60" s="262"/>
      <c r="F60" s="162"/>
      <c r="G60" s="162"/>
      <c r="H60" s="391">
        <f>MAX((F60-G60),0)</f>
        <v>0</v>
      </c>
      <c r="I60" s="464">
        <v>1.25</v>
      </c>
      <c r="J60" s="266">
        <f>H60*I60</f>
        <v>0</v>
      </c>
      <c r="K60" s="81"/>
      <c r="L60" s="81"/>
      <c r="M60" s="81"/>
      <c r="N60" s="82"/>
      <c r="O60" s="81"/>
      <c r="P60" s="81"/>
      <c r="Q60" s="81"/>
      <c r="R60" s="81"/>
      <c r="S60" s="81"/>
    </row>
    <row r="61" spans="1:19" ht="15.75">
      <c r="B61" s="47" t="s">
        <v>2258</v>
      </c>
      <c r="C61" s="297"/>
      <c r="D61" s="943" t="s">
        <v>1045</v>
      </c>
      <c r="E61" s="262"/>
      <c r="F61" s="162"/>
      <c r="G61" s="162"/>
      <c r="H61" s="391">
        <f>MAX((F61-G61),0)</f>
        <v>0</v>
      </c>
      <c r="I61" s="280"/>
      <c r="J61" s="266">
        <f>H61*I61</f>
        <v>0</v>
      </c>
      <c r="K61" s="81"/>
      <c r="L61" s="81"/>
      <c r="M61" s="81"/>
      <c r="N61" s="82"/>
      <c r="O61" s="81"/>
      <c r="P61" s="81"/>
      <c r="Q61" s="81"/>
      <c r="R61" s="81"/>
      <c r="S61" s="81"/>
    </row>
    <row r="62" spans="1:19" ht="30">
      <c r="B62" s="47" t="s">
        <v>2257</v>
      </c>
      <c r="C62" s="297"/>
      <c r="D62" s="944" t="s">
        <v>1032</v>
      </c>
      <c r="E62" s="262"/>
      <c r="F62" s="162"/>
      <c r="G62" s="162"/>
      <c r="H62" s="391">
        <f>MAX((F62-G62),0)</f>
        <v>0</v>
      </c>
      <c r="I62" s="464">
        <v>2.5</v>
      </c>
      <c r="J62" s="266">
        <f>H62*I62</f>
        <v>0</v>
      </c>
      <c r="K62" s="81"/>
      <c r="L62" s="81"/>
      <c r="M62" s="81"/>
      <c r="N62" s="82"/>
      <c r="O62" s="81"/>
      <c r="P62" s="81"/>
      <c r="Q62" s="81"/>
      <c r="R62" s="81"/>
      <c r="S62" s="81"/>
    </row>
    <row r="63" spans="1:19" ht="30">
      <c r="B63" s="47" t="s">
        <v>1221</v>
      </c>
      <c r="C63" s="297"/>
      <c r="D63" s="944" t="s">
        <v>1033</v>
      </c>
      <c r="E63" s="262"/>
      <c r="F63" s="162"/>
      <c r="G63" s="162"/>
      <c r="H63" s="391">
        <f>MAX((F63-G63),0)</f>
        <v>0</v>
      </c>
      <c r="I63" s="464">
        <v>3.5</v>
      </c>
      <c r="J63" s="266">
        <f>H63*I63</f>
        <v>0</v>
      </c>
      <c r="K63" s="81"/>
      <c r="L63" s="81"/>
      <c r="M63" s="81"/>
      <c r="N63" s="82"/>
      <c r="O63" s="81"/>
      <c r="P63" s="81"/>
      <c r="Q63" s="81"/>
      <c r="R63" s="81"/>
      <c r="S63" s="81"/>
    </row>
    <row r="64" spans="1:19" ht="30">
      <c r="B64" s="47" t="s">
        <v>1775</v>
      </c>
      <c r="C64" s="297"/>
      <c r="D64" s="944" t="s">
        <v>1037</v>
      </c>
      <c r="E64" s="438"/>
      <c r="F64" s="279"/>
      <c r="G64" s="279"/>
      <c r="H64" s="391">
        <f>MAX((F64-G64),0)</f>
        <v>0</v>
      </c>
      <c r="I64" s="897">
        <v>6.25</v>
      </c>
      <c r="J64" s="266">
        <f>H64*I64</f>
        <v>0</v>
      </c>
      <c r="K64" s="81"/>
      <c r="L64" s="81"/>
      <c r="M64" s="81"/>
      <c r="N64" s="82"/>
      <c r="O64" s="81"/>
      <c r="P64" s="81"/>
      <c r="Q64" s="81"/>
      <c r="R64" s="81"/>
      <c r="S64" s="81"/>
    </row>
    <row r="65" spans="1:19" ht="120">
      <c r="A65" s="518"/>
      <c r="B65" s="527"/>
      <c r="C65" s="918">
        <v>5</v>
      </c>
      <c r="D65" s="920" t="s">
        <v>1081</v>
      </c>
      <c r="E65" s="293"/>
      <c r="F65" s="281"/>
      <c r="G65" s="281"/>
      <c r="H65" s="281"/>
      <c r="I65" s="281" t="s">
        <v>1950</v>
      </c>
      <c r="J65" s="283"/>
      <c r="K65" s="81"/>
      <c r="L65" s="81"/>
      <c r="M65" s="81"/>
      <c r="N65" s="82"/>
      <c r="O65" s="81"/>
      <c r="P65" s="81"/>
      <c r="Q65" s="81"/>
      <c r="R65" s="81"/>
      <c r="S65" s="81"/>
    </row>
    <row r="66" spans="1:19" ht="30">
      <c r="A66" s="518"/>
      <c r="B66" s="527"/>
      <c r="C66" s="465"/>
      <c r="D66" s="915" t="s">
        <v>1100</v>
      </c>
      <c r="E66" s="294"/>
      <c r="F66" s="285"/>
      <c r="G66" s="285"/>
      <c r="H66" s="285"/>
      <c r="I66" s="285" t="s">
        <v>1950</v>
      </c>
      <c r="J66" s="287"/>
      <c r="K66" s="81"/>
      <c r="L66" s="81"/>
      <c r="M66" s="81"/>
      <c r="N66" s="82"/>
      <c r="O66" s="81"/>
      <c r="P66" s="81"/>
      <c r="Q66" s="81"/>
      <c r="R66" s="81"/>
      <c r="S66" s="81"/>
    </row>
    <row r="67" spans="1:19" ht="15.75">
      <c r="A67" s="518"/>
      <c r="B67" s="945" t="s">
        <v>325</v>
      </c>
      <c r="C67" s="465"/>
      <c r="D67" s="944" t="s">
        <v>1036</v>
      </c>
      <c r="E67" s="262"/>
      <c r="F67" s="162"/>
      <c r="G67" s="162"/>
      <c r="H67" s="391">
        <f>MAX((F67-G67),0)</f>
        <v>0</v>
      </c>
      <c r="I67" s="464">
        <v>3</v>
      </c>
      <c r="J67" s="266">
        <f>H67*I67</f>
        <v>0</v>
      </c>
      <c r="K67" s="81"/>
      <c r="L67" s="81"/>
      <c r="M67" s="81"/>
      <c r="N67" s="82"/>
      <c r="O67" s="81"/>
      <c r="P67" s="81"/>
      <c r="Q67" s="81"/>
      <c r="R67" s="81"/>
      <c r="S67" s="81"/>
    </row>
    <row r="68" spans="1:19" ht="30">
      <c r="A68" s="518"/>
      <c r="B68" s="945" t="s">
        <v>326</v>
      </c>
      <c r="C68" s="465"/>
      <c r="D68" s="944" t="s">
        <v>1032</v>
      </c>
      <c r="E68" s="262"/>
      <c r="F68" s="162"/>
      <c r="G68" s="162"/>
      <c r="H68" s="391">
        <f>MAX((F68-G68),0)</f>
        <v>0</v>
      </c>
      <c r="I68" s="464">
        <v>3.5</v>
      </c>
      <c r="J68" s="266">
        <f>H68*I68</f>
        <v>0</v>
      </c>
      <c r="K68" s="81"/>
      <c r="L68" s="81"/>
      <c r="M68" s="81"/>
      <c r="N68" s="82"/>
      <c r="O68" s="81"/>
      <c r="P68" s="81"/>
      <c r="Q68" s="81"/>
      <c r="R68" s="81"/>
      <c r="S68" s="81"/>
    </row>
    <row r="69" spans="1:19" ht="30">
      <c r="A69" s="518"/>
      <c r="B69" s="945" t="s">
        <v>327</v>
      </c>
      <c r="C69" s="946"/>
      <c r="D69" s="944" t="s">
        <v>1033</v>
      </c>
      <c r="E69" s="438"/>
      <c r="F69" s="279"/>
      <c r="G69" s="279"/>
      <c r="H69" s="391">
        <f>MAX((F69-G69),0)</f>
        <v>0</v>
      </c>
      <c r="I69" s="897">
        <v>4.5</v>
      </c>
      <c r="J69" s="266">
        <f>H69*I69</f>
        <v>0</v>
      </c>
      <c r="K69" s="81"/>
      <c r="L69" s="81"/>
      <c r="M69" s="81"/>
      <c r="N69" s="82"/>
      <c r="O69" s="81"/>
      <c r="P69" s="81"/>
      <c r="Q69" s="81"/>
      <c r="R69" s="81"/>
      <c r="S69" s="81"/>
    </row>
    <row r="70" spans="1:19" ht="15.75">
      <c r="A70" s="518"/>
      <c r="B70" s="527"/>
      <c r="C70" s="918">
        <v>6</v>
      </c>
      <c r="D70" s="942" t="s">
        <v>1104</v>
      </c>
      <c r="E70" s="916"/>
      <c r="F70" s="300"/>
      <c r="G70" s="300"/>
      <c r="H70" s="301"/>
      <c r="I70" s="282" t="s">
        <v>1950</v>
      </c>
      <c r="J70" s="283"/>
      <c r="K70" s="81"/>
      <c r="L70" s="81"/>
      <c r="M70" s="81"/>
      <c r="N70" s="82"/>
      <c r="O70" s="81"/>
      <c r="P70" s="81"/>
      <c r="Q70" s="81"/>
      <c r="R70" s="81"/>
      <c r="S70" s="81"/>
    </row>
    <row r="71" spans="1:19" ht="30">
      <c r="A71" s="518"/>
      <c r="B71" s="527"/>
      <c r="C71" s="465"/>
      <c r="D71" s="915" t="s">
        <v>1100</v>
      </c>
      <c r="E71" s="904"/>
      <c r="F71" s="302"/>
      <c r="G71" s="302"/>
      <c r="H71" s="303"/>
      <c r="I71" s="286" t="s">
        <v>1950</v>
      </c>
      <c r="J71" s="287"/>
      <c r="K71" s="81"/>
      <c r="L71" s="81"/>
      <c r="M71" s="81"/>
      <c r="N71" s="82"/>
      <c r="O71" s="81"/>
      <c r="P71" s="81"/>
      <c r="Q71" s="81"/>
      <c r="R71" s="81"/>
      <c r="S71" s="81"/>
    </row>
    <row r="72" spans="1:19" ht="15.75">
      <c r="A72" s="518"/>
      <c r="B72" s="945" t="s">
        <v>1396</v>
      </c>
      <c r="C72" s="465"/>
      <c r="D72" s="662" t="s">
        <v>1036</v>
      </c>
      <c r="E72" s="262"/>
      <c r="F72" s="162"/>
      <c r="G72" s="162"/>
      <c r="H72" s="391">
        <f>MAX((F72-G72),0)</f>
        <v>0</v>
      </c>
      <c r="I72" s="464">
        <v>1</v>
      </c>
      <c r="J72" s="266">
        <f>H72*I72</f>
        <v>0</v>
      </c>
      <c r="K72" s="81"/>
      <c r="L72" s="81"/>
      <c r="M72" s="81"/>
      <c r="N72" s="82"/>
      <c r="O72" s="81"/>
      <c r="P72" s="81"/>
      <c r="Q72" s="81"/>
      <c r="R72" s="81"/>
      <c r="S72" s="81"/>
    </row>
    <row r="73" spans="1:19" ht="30">
      <c r="A73" s="518"/>
      <c r="B73" s="945" t="s">
        <v>1610</v>
      </c>
      <c r="C73" s="465"/>
      <c r="D73" s="662" t="s">
        <v>1032</v>
      </c>
      <c r="E73" s="262"/>
      <c r="F73" s="162"/>
      <c r="G73" s="162"/>
      <c r="H73" s="391">
        <f>MAX((F73-G73),0)</f>
        <v>0</v>
      </c>
      <c r="I73" s="464">
        <v>1.5</v>
      </c>
      <c r="J73" s="266">
        <f>H73*I73</f>
        <v>0</v>
      </c>
      <c r="K73" s="81"/>
      <c r="L73" s="81"/>
      <c r="M73" s="81"/>
      <c r="N73" s="82"/>
      <c r="O73" s="81"/>
      <c r="P73" s="81"/>
      <c r="Q73" s="81"/>
      <c r="R73" s="81"/>
      <c r="S73" s="81"/>
    </row>
    <row r="74" spans="1:19" ht="30">
      <c r="A74" s="518"/>
      <c r="B74" s="945" t="s">
        <v>1609</v>
      </c>
      <c r="C74" s="465"/>
      <c r="D74" s="662" t="s">
        <v>1033</v>
      </c>
      <c r="E74" s="262"/>
      <c r="F74" s="162"/>
      <c r="G74" s="162"/>
      <c r="H74" s="391">
        <f>MAX((F74-G74),0)</f>
        <v>0</v>
      </c>
      <c r="I74" s="464">
        <v>2.5</v>
      </c>
      <c r="J74" s="266">
        <f>H74*I74</f>
        <v>0</v>
      </c>
      <c r="K74" s="81"/>
      <c r="L74" s="81"/>
      <c r="M74" s="81"/>
      <c r="N74" s="82"/>
      <c r="O74" s="81"/>
      <c r="P74" s="81"/>
      <c r="Q74" s="81"/>
      <c r="R74" s="81"/>
      <c r="S74" s="81"/>
    </row>
    <row r="75" spans="1:19" ht="30">
      <c r="A75" s="518"/>
      <c r="B75" s="945" t="s">
        <v>1660</v>
      </c>
      <c r="C75" s="465"/>
      <c r="D75" s="662" t="s">
        <v>1037</v>
      </c>
      <c r="E75" s="262"/>
      <c r="F75" s="162"/>
      <c r="G75" s="162"/>
      <c r="H75" s="391">
        <f>MAX((F75-G75),0)</f>
        <v>0</v>
      </c>
      <c r="I75" s="464">
        <v>3.5</v>
      </c>
      <c r="J75" s="266">
        <f>H75*I75</f>
        <v>0</v>
      </c>
      <c r="K75" s="81"/>
      <c r="L75" s="81"/>
      <c r="M75" s="81"/>
      <c r="N75" s="82"/>
      <c r="O75" s="81"/>
      <c r="P75" s="81"/>
      <c r="Q75" s="81"/>
      <c r="R75" s="81"/>
      <c r="S75" s="81"/>
    </row>
    <row r="76" spans="1:19" ht="15.75">
      <c r="A76" s="518"/>
      <c r="B76" s="945" t="s">
        <v>1680</v>
      </c>
      <c r="C76" s="465"/>
      <c r="D76" s="662" t="s">
        <v>1035</v>
      </c>
      <c r="E76" s="438"/>
      <c r="F76" s="279"/>
      <c r="G76" s="279"/>
      <c r="H76" s="391">
        <f>MAX((F76-G76),0)</f>
        <v>0</v>
      </c>
      <c r="I76" s="897">
        <v>6.25</v>
      </c>
      <c r="J76" s="266">
        <f>H76*I76</f>
        <v>0</v>
      </c>
      <c r="K76" s="81"/>
      <c r="L76" s="81"/>
      <c r="M76" s="81"/>
      <c r="N76" s="82"/>
      <c r="O76" s="81"/>
      <c r="P76" s="81"/>
      <c r="Q76" s="81"/>
      <c r="R76" s="81"/>
      <c r="S76" s="81"/>
    </row>
    <row r="77" spans="1:19" ht="15.75">
      <c r="B77" s="32" t="s">
        <v>1950</v>
      </c>
      <c r="C77" s="309" t="s">
        <v>1848</v>
      </c>
      <c r="D77" s="425" t="s">
        <v>1894</v>
      </c>
      <c r="E77" s="371"/>
      <c r="F77" s="288"/>
      <c r="G77" s="288"/>
      <c r="H77" s="289"/>
      <c r="I77" s="290" t="s">
        <v>1950</v>
      </c>
      <c r="J77" s="291"/>
      <c r="K77" s="81"/>
      <c r="L77" s="81"/>
      <c r="M77" s="81"/>
      <c r="N77" s="880"/>
      <c r="O77" s="81"/>
      <c r="P77" s="81"/>
      <c r="Q77" s="81"/>
      <c r="R77" s="81"/>
      <c r="S77" s="81"/>
    </row>
    <row r="78" spans="1:19" ht="15.75">
      <c r="B78" s="32" t="s">
        <v>534</v>
      </c>
      <c r="C78" s="297"/>
      <c r="D78" s="353" t="s">
        <v>1943</v>
      </c>
      <c r="E78" s="248" t="s">
        <v>1599</v>
      </c>
      <c r="F78" s="273"/>
      <c r="G78" s="273"/>
      <c r="H78" s="391">
        <f t="shared" ref="H78:H84" si="6">MAX((F78-G78),0)</f>
        <v>0</v>
      </c>
      <c r="I78" s="462">
        <v>0.2</v>
      </c>
      <c r="J78" s="266">
        <f t="shared" ref="J78:J84" si="7">H78*I78</f>
        <v>0</v>
      </c>
      <c r="K78" s="81"/>
      <c r="L78" s="81"/>
      <c r="M78" s="81"/>
      <c r="N78" s="886"/>
      <c r="O78" s="81"/>
      <c r="P78" s="81"/>
      <c r="Q78" s="81"/>
      <c r="R78" s="81"/>
      <c r="S78" s="81"/>
    </row>
    <row r="79" spans="1:19" ht="15.75">
      <c r="B79" s="32" t="s">
        <v>650</v>
      </c>
      <c r="C79" s="297"/>
      <c r="D79" s="353"/>
      <c r="E79" s="233" t="s">
        <v>1600</v>
      </c>
      <c r="F79" s="162"/>
      <c r="G79" s="162"/>
      <c r="H79" s="391">
        <f t="shared" si="6"/>
        <v>0</v>
      </c>
      <c r="I79" s="464">
        <v>0.5</v>
      </c>
      <c r="J79" s="266">
        <f t="shared" si="7"/>
        <v>0</v>
      </c>
      <c r="K79" s="81"/>
      <c r="L79" s="81"/>
      <c r="M79" s="81"/>
      <c r="N79" s="82"/>
      <c r="O79" s="81"/>
      <c r="P79" s="81"/>
      <c r="Q79" s="81"/>
      <c r="R79" s="81"/>
      <c r="S79" s="81"/>
    </row>
    <row r="80" spans="1:19" ht="15.75">
      <c r="B80" s="32" t="s">
        <v>649</v>
      </c>
      <c r="C80" s="297"/>
      <c r="D80" s="353"/>
      <c r="E80" s="233" t="s">
        <v>1601</v>
      </c>
      <c r="F80" s="162"/>
      <c r="G80" s="162"/>
      <c r="H80" s="391">
        <f t="shared" si="6"/>
        <v>0</v>
      </c>
      <c r="I80" s="464">
        <v>0.5</v>
      </c>
      <c r="J80" s="266">
        <f t="shared" si="7"/>
        <v>0</v>
      </c>
      <c r="K80" s="81"/>
      <c r="L80" s="81"/>
      <c r="M80" s="81"/>
      <c r="N80" s="82"/>
      <c r="O80" s="81"/>
      <c r="P80" s="81"/>
      <c r="Q80" s="81"/>
      <c r="R80" s="81"/>
      <c r="S80" s="81"/>
    </row>
    <row r="81" spans="2:19" ht="15.75">
      <c r="B81" s="32" t="s">
        <v>648</v>
      </c>
      <c r="C81" s="297"/>
      <c r="D81" s="353"/>
      <c r="E81" s="233" t="s">
        <v>1602</v>
      </c>
      <c r="F81" s="162"/>
      <c r="G81" s="162"/>
      <c r="H81" s="391">
        <f t="shared" si="6"/>
        <v>0</v>
      </c>
      <c r="I81" s="464">
        <v>1</v>
      </c>
      <c r="J81" s="266">
        <f t="shared" si="7"/>
        <v>0</v>
      </c>
      <c r="K81" s="81"/>
      <c r="L81" s="81"/>
      <c r="M81" s="81"/>
      <c r="N81" s="886"/>
      <c r="O81" s="81"/>
      <c r="P81" s="81"/>
      <c r="Q81" s="81"/>
      <c r="R81" s="81"/>
      <c r="S81" s="81"/>
    </row>
    <row r="82" spans="2:19" ht="15.75">
      <c r="B82" s="32" t="s">
        <v>873</v>
      </c>
      <c r="C82" s="297"/>
      <c r="D82" s="353"/>
      <c r="E82" s="233" t="s">
        <v>1603</v>
      </c>
      <c r="F82" s="162"/>
      <c r="G82" s="162"/>
      <c r="H82" s="391">
        <f t="shared" si="6"/>
        <v>0</v>
      </c>
      <c r="I82" s="464">
        <v>1.5</v>
      </c>
      <c r="J82" s="266">
        <f t="shared" si="7"/>
        <v>0</v>
      </c>
      <c r="K82" s="81"/>
      <c r="L82" s="81"/>
      <c r="M82" s="81"/>
      <c r="N82" s="82"/>
      <c r="O82" s="81"/>
      <c r="P82" s="81"/>
      <c r="Q82" s="81"/>
      <c r="R82" s="81"/>
      <c r="S82" s="81"/>
    </row>
    <row r="83" spans="2:19" ht="15.75">
      <c r="B83" s="32" t="s">
        <v>1133</v>
      </c>
      <c r="C83" s="297"/>
      <c r="D83" s="353"/>
      <c r="E83" s="233" t="s">
        <v>1604</v>
      </c>
      <c r="F83" s="162"/>
      <c r="G83" s="162"/>
      <c r="H83" s="391">
        <f t="shared" si="6"/>
        <v>0</v>
      </c>
      <c r="I83" s="464">
        <v>0.5</v>
      </c>
      <c r="J83" s="266">
        <f t="shared" si="7"/>
        <v>0</v>
      </c>
      <c r="K83" s="81"/>
      <c r="L83" s="81"/>
      <c r="M83" s="81"/>
      <c r="N83" s="82"/>
      <c r="O83" s="81"/>
      <c r="P83" s="81"/>
      <c r="Q83" s="81"/>
      <c r="R83" s="81"/>
      <c r="S83" s="81"/>
    </row>
    <row r="84" spans="2:19" ht="75">
      <c r="B84" s="889" t="s">
        <v>1657</v>
      </c>
      <c r="C84" s="297"/>
      <c r="D84" s="574" t="s">
        <v>1526</v>
      </c>
      <c r="E84" s="259"/>
      <c r="F84" s="162"/>
      <c r="G84" s="162"/>
      <c r="H84" s="392">
        <f t="shared" si="6"/>
        <v>0</v>
      </c>
      <c r="I84" s="263"/>
      <c r="J84" s="266">
        <f t="shared" si="7"/>
        <v>0</v>
      </c>
      <c r="K84" s="81"/>
      <c r="L84" s="81"/>
      <c r="M84" s="81"/>
      <c r="N84" s="886"/>
      <c r="O84" s="81"/>
      <c r="P84" s="81"/>
      <c r="Q84" s="81"/>
      <c r="R84" s="81"/>
      <c r="S84" s="81"/>
    </row>
    <row r="85" spans="2:19" ht="15.75">
      <c r="B85" s="32" t="s">
        <v>1950</v>
      </c>
      <c r="C85" s="309" t="s">
        <v>1276</v>
      </c>
      <c r="D85" s="117" t="s">
        <v>1527</v>
      </c>
      <c r="E85" s="259"/>
      <c r="F85" s="259"/>
      <c r="G85" s="259"/>
      <c r="H85" s="260"/>
      <c r="I85" s="1093"/>
      <c r="J85" s="260"/>
      <c r="K85" s="81"/>
      <c r="L85" s="81"/>
      <c r="M85" s="81"/>
      <c r="N85" s="880"/>
      <c r="O85" s="81"/>
      <c r="P85" s="81"/>
      <c r="Q85" s="81"/>
      <c r="R85" s="81"/>
      <c r="S85" s="81"/>
    </row>
    <row r="86" spans="2:19" ht="15.75">
      <c r="B86" s="32" t="s">
        <v>1950</v>
      </c>
      <c r="C86" s="297"/>
      <c r="D86" s="316" t="s">
        <v>1325</v>
      </c>
      <c r="E86" s="442"/>
      <c r="F86" s="175"/>
      <c r="G86" s="175"/>
      <c r="H86" s="285"/>
      <c r="I86" s="286" t="s">
        <v>1950</v>
      </c>
      <c r="J86" s="287"/>
      <c r="K86" s="81"/>
      <c r="L86" s="81"/>
      <c r="M86" s="81"/>
      <c r="N86" s="880"/>
      <c r="O86" s="81"/>
      <c r="P86" s="81"/>
      <c r="Q86" s="81"/>
      <c r="R86" s="81"/>
      <c r="S86" s="81"/>
    </row>
    <row r="87" spans="2:19" ht="15.75">
      <c r="B87" s="32" t="s">
        <v>775</v>
      </c>
      <c r="C87" s="297"/>
      <c r="D87" s="316"/>
      <c r="E87" s="233" t="s">
        <v>1326</v>
      </c>
      <c r="F87" s="162"/>
      <c r="G87" s="162"/>
      <c r="H87" s="391">
        <f t="shared" ref="H87:H94" si="8">MAX((F87-G87),0)</f>
        <v>0</v>
      </c>
      <c r="I87" s="464">
        <v>0.2</v>
      </c>
      <c r="J87" s="266">
        <f t="shared" ref="J87:J94" si="9">H87*I87</f>
        <v>0</v>
      </c>
      <c r="K87" s="81"/>
      <c r="L87" s="81"/>
      <c r="M87" s="81"/>
      <c r="N87" s="886"/>
      <c r="O87" s="81"/>
      <c r="P87" s="81"/>
      <c r="Q87" s="81"/>
      <c r="R87" s="81"/>
      <c r="S87" s="81"/>
    </row>
    <row r="88" spans="2:19" ht="15.75">
      <c r="B88" s="32" t="s">
        <v>783</v>
      </c>
      <c r="C88" s="297"/>
      <c r="D88" s="501"/>
      <c r="E88" s="233" t="s">
        <v>2135</v>
      </c>
      <c r="F88" s="162"/>
      <c r="G88" s="162"/>
      <c r="H88" s="391">
        <f t="shared" si="8"/>
        <v>0</v>
      </c>
      <c r="I88" s="464">
        <v>0.3</v>
      </c>
      <c r="J88" s="266">
        <f t="shared" si="9"/>
        <v>0</v>
      </c>
      <c r="K88" s="81"/>
      <c r="L88" s="81"/>
      <c r="M88" s="81"/>
      <c r="N88" s="886"/>
      <c r="O88" s="81"/>
      <c r="P88" s="81"/>
      <c r="Q88" s="81"/>
      <c r="R88" s="81"/>
      <c r="S88" s="81"/>
    </row>
    <row r="89" spans="2:19" ht="15.75">
      <c r="B89" s="32" t="s">
        <v>579</v>
      </c>
      <c r="C89" s="297"/>
      <c r="D89" s="316"/>
      <c r="E89" s="233" t="s">
        <v>1600</v>
      </c>
      <c r="F89" s="162"/>
      <c r="G89" s="162"/>
      <c r="H89" s="391">
        <f t="shared" si="8"/>
        <v>0</v>
      </c>
      <c r="I89" s="464">
        <v>0.5</v>
      </c>
      <c r="J89" s="266">
        <f t="shared" si="9"/>
        <v>0</v>
      </c>
      <c r="K89" s="81"/>
      <c r="L89" s="81"/>
      <c r="M89" s="81"/>
      <c r="N89" s="82"/>
      <c r="O89" s="81"/>
      <c r="P89" s="81"/>
      <c r="Q89" s="81"/>
      <c r="R89" s="81"/>
      <c r="S89" s="81"/>
    </row>
    <row r="90" spans="2:19" ht="15.75">
      <c r="B90" s="32" t="s">
        <v>778</v>
      </c>
      <c r="C90" s="297"/>
      <c r="D90" s="501"/>
      <c r="E90" s="233" t="s">
        <v>1601</v>
      </c>
      <c r="F90" s="162"/>
      <c r="G90" s="162"/>
      <c r="H90" s="391">
        <f t="shared" si="8"/>
        <v>0</v>
      </c>
      <c r="I90" s="464">
        <v>1</v>
      </c>
      <c r="J90" s="266">
        <f t="shared" si="9"/>
        <v>0</v>
      </c>
      <c r="K90" s="81"/>
      <c r="L90" s="81"/>
      <c r="M90" s="81"/>
      <c r="N90" s="886"/>
      <c r="O90" s="81"/>
      <c r="P90" s="81"/>
      <c r="Q90" s="81"/>
      <c r="R90" s="81"/>
      <c r="S90" s="81"/>
    </row>
    <row r="91" spans="2:19" ht="15.75">
      <c r="B91" s="32" t="s">
        <v>338</v>
      </c>
      <c r="C91" s="297"/>
      <c r="D91" s="316"/>
      <c r="E91" s="233" t="s">
        <v>2136</v>
      </c>
      <c r="F91" s="162"/>
      <c r="G91" s="162"/>
      <c r="H91" s="391">
        <f t="shared" si="8"/>
        <v>0</v>
      </c>
      <c r="I91" s="464">
        <v>1.5</v>
      </c>
      <c r="J91" s="266">
        <f t="shared" si="9"/>
        <v>0</v>
      </c>
      <c r="K91" s="81"/>
      <c r="L91" s="81"/>
      <c r="M91" s="81"/>
      <c r="N91" s="82"/>
      <c r="O91" s="81"/>
      <c r="P91" s="81"/>
      <c r="Q91" s="81"/>
      <c r="R91" s="81"/>
      <c r="S91" s="81"/>
    </row>
    <row r="92" spans="2:19" ht="15.75">
      <c r="B92" s="32" t="s">
        <v>825</v>
      </c>
      <c r="C92" s="297"/>
      <c r="D92" s="501"/>
      <c r="E92" s="233" t="s">
        <v>1604</v>
      </c>
      <c r="F92" s="162"/>
      <c r="G92" s="162"/>
      <c r="H92" s="391">
        <f t="shared" si="8"/>
        <v>0</v>
      </c>
      <c r="I92" s="464">
        <v>1</v>
      </c>
      <c r="J92" s="266">
        <f t="shared" si="9"/>
        <v>0</v>
      </c>
      <c r="K92" s="81"/>
      <c r="L92" s="81"/>
      <c r="M92" s="81"/>
      <c r="N92" s="82"/>
      <c r="O92" s="81"/>
      <c r="P92" s="81"/>
      <c r="Q92" s="81"/>
      <c r="R92" s="81"/>
      <c r="S92" s="81"/>
    </row>
    <row r="93" spans="2:19" ht="15.75">
      <c r="B93" s="32" t="s">
        <v>952</v>
      </c>
      <c r="C93" s="297"/>
      <c r="D93" s="501" t="s">
        <v>1038</v>
      </c>
      <c r="E93" s="247" t="s">
        <v>1604</v>
      </c>
      <c r="F93" s="279"/>
      <c r="G93" s="279"/>
      <c r="H93" s="391">
        <f t="shared" si="8"/>
        <v>0</v>
      </c>
      <c r="I93" s="897">
        <v>1.5</v>
      </c>
      <c r="J93" s="266">
        <f t="shared" si="9"/>
        <v>0</v>
      </c>
      <c r="K93" s="81"/>
      <c r="L93" s="81"/>
      <c r="M93" s="81"/>
      <c r="N93" s="82"/>
      <c r="O93" s="81"/>
      <c r="P93" s="81"/>
      <c r="Q93" s="81"/>
      <c r="R93" s="81"/>
      <c r="S93" s="81"/>
    </row>
    <row r="94" spans="2:19" ht="15.75">
      <c r="B94" s="32" t="s">
        <v>1679</v>
      </c>
      <c r="C94" s="404"/>
      <c r="D94" s="501" t="s">
        <v>1038</v>
      </c>
      <c r="E94" s="233" t="s">
        <v>1604</v>
      </c>
      <c r="F94" s="162"/>
      <c r="G94" s="162"/>
      <c r="H94" s="392">
        <f t="shared" si="8"/>
        <v>0</v>
      </c>
      <c r="I94" s="263"/>
      <c r="J94" s="266">
        <f t="shared" si="9"/>
        <v>0</v>
      </c>
      <c r="K94" s="81"/>
      <c r="L94" s="81"/>
      <c r="M94" s="81"/>
      <c r="N94" s="886"/>
      <c r="O94" s="81"/>
      <c r="P94" s="81"/>
      <c r="Q94" s="81"/>
      <c r="R94" s="81"/>
      <c r="S94" s="81"/>
    </row>
    <row r="95" spans="2:19" ht="15.75">
      <c r="B95" s="32" t="s">
        <v>1950</v>
      </c>
      <c r="C95" s="297"/>
      <c r="D95" s="316"/>
      <c r="E95" s="259"/>
      <c r="F95" s="259"/>
      <c r="G95" s="259"/>
      <c r="H95" s="260"/>
      <c r="I95" s="1093"/>
      <c r="J95" s="260"/>
      <c r="K95" s="81"/>
      <c r="L95" s="81"/>
      <c r="M95" s="81"/>
      <c r="N95" s="886"/>
      <c r="O95" s="81"/>
      <c r="P95" s="81"/>
      <c r="Q95" s="81"/>
      <c r="R95" s="81"/>
      <c r="S95" s="81"/>
    </row>
    <row r="96" spans="2:19" ht="15.75">
      <c r="B96" s="32" t="s">
        <v>1950</v>
      </c>
      <c r="C96" s="297"/>
      <c r="D96" s="316" t="s">
        <v>2137</v>
      </c>
      <c r="E96" s="440"/>
      <c r="F96" s="125"/>
      <c r="G96" s="125"/>
      <c r="H96" s="254"/>
      <c r="I96" s="223" t="s">
        <v>1950</v>
      </c>
      <c r="J96" s="284"/>
      <c r="K96" s="81"/>
      <c r="L96" s="81"/>
      <c r="M96" s="81"/>
      <c r="N96" s="886"/>
      <c r="O96" s="81"/>
      <c r="P96" s="81"/>
      <c r="Q96" s="81"/>
      <c r="R96" s="81"/>
      <c r="S96" s="81"/>
    </row>
    <row r="97" spans="1:19" ht="15.75">
      <c r="B97" s="32" t="s">
        <v>799</v>
      </c>
      <c r="C97" s="297"/>
      <c r="D97" s="353"/>
      <c r="E97" s="353" t="s">
        <v>1039</v>
      </c>
      <c r="F97" s="162"/>
      <c r="G97" s="162"/>
      <c r="H97" s="392">
        <f t="shared" ref="H97:H104" si="10">MAX((F97-G97),0)</f>
        <v>0</v>
      </c>
      <c r="I97" s="464">
        <v>0.2</v>
      </c>
      <c r="J97" s="266">
        <f t="shared" ref="J97:J104" si="11">H97*I97</f>
        <v>0</v>
      </c>
      <c r="K97" s="81"/>
      <c r="L97" s="81"/>
      <c r="M97" s="81"/>
      <c r="N97" s="886"/>
      <c r="O97" s="81"/>
      <c r="P97" s="81"/>
      <c r="Q97" s="81"/>
      <c r="R97" s="81"/>
      <c r="S97" s="81"/>
    </row>
    <row r="98" spans="1:19" ht="15.75">
      <c r="B98" s="32" t="s">
        <v>800</v>
      </c>
      <c r="C98" s="297"/>
      <c r="D98" s="353"/>
      <c r="E98" s="353" t="s">
        <v>1040</v>
      </c>
      <c r="F98" s="162"/>
      <c r="G98" s="162"/>
      <c r="H98" s="391">
        <f t="shared" si="10"/>
        <v>0</v>
      </c>
      <c r="I98" s="464">
        <v>0.3</v>
      </c>
      <c r="J98" s="266">
        <f t="shared" si="11"/>
        <v>0</v>
      </c>
      <c r="K98" s="81"/>
      <c r="L98" s="81"/>
      <c r="M98" s="81"/>
      <c r="N98" s="886"/>
      <c r="O98" s="81"/>
      <c r="P98" s="81"/>
      <c r="Q98" s="81"/>
      <c r="R98" s="81"/>
      <c r="S98" s="81"/>
    </row>
    <row r="99" spans="1:19" ht="15.75">
      <c r="B99" s="32" t="s">
        <v>801</v>
      </c>
      <c r="C99" s="297"/>
      <c r="D99" s="353"/>
      <c r="E99" s="353" t="s">
        <v>1041</v>
      </c>
      <c r="F99" s="162"/>
      <c r="G99" s="162"/>
      <c r="H99" s="391">
        <f t="shared" si="10"/>
        <v>0</v>
      </c>
      <c r="I99" s="464">
        <v>0.5</v>
      </c>
      <c r="J99" s="266">
        <f t="shared" si="11"/>
        <v>0</v>
      </c>
      <c r="K99" s="81"/>
      <c r="L99" s="81"/>
      <c r="M99" s="81"/>
      <c r="N99" s="82"/>
      <c r="O99" s="81"/>
      <c r="P99" s="81"/>
      <c r="Q99" s="81"/>
      <c r="R99" s="81"/>
      <c r="S99" s="81"/>
    </row>
    <row r="100" spans="1:19" ht="15.75">
      <c r="B100" s="32" t="s">
        <v>802</v>
      </c>
      <c r="C100" s="297"/>
      <c r="D100" s="353"/>
      <c r="E100" s="353" t="s">
        <v>1042</v>
      </c>
      <c r="F100" s="162"/>
      <c r="G100" s="162"/>
      <c r="H100" s="391">
        <f t="shared" si="10"/>
        <v>0</v>
      </c>
      <c r="I100" s="464">
        <v>1</v>
      </c>
      <c r="J100" s="266">
        <f t="shared" si="11"/>
        <v>0</v>
      </c>
      <c r="K100" s="81"/>
      <c r="L100" s="81"/>
      <c r="M100" s="81"/>
      <c r="N100" s="886"/>
      <c r="O100" s="81"/>
      <c r="P100" s="81"/>
      <c r="Q100" s="81"/>
      <c r="R100" s="81"/>
      <c r="S100" s="81"/>
    </row>
    <row r="101" spans="1:19" ht="15.75">
      <c r="B101" s="32" t="s">
        <v>806</v>
      </c>
      <c r="C101" s="297"/>
      <c r="D101" s="353"/>
      <c r="E101" s="353" t="s">
        <v>1043</v>
      </c>
      <c r="F101" s="162"/>
      <c r="G101" s="162"/>
      <c r="H101" s="391">
        <f t="shared" si="10"/>
        <v>0</v>
      </c>
      <c r="I101" s="464">
        <v>1.5</v>
      </c>
      <c r="J101" s="266">
        <f t="shared" si="11"/>
        <v>0</v>
      </c>
      <c r="K101" s="81"/>
      <c r="L101" s="81"/>
      <c r="M101" s="81"/>
      <c r="N101" s="82"/>
      <c r="O101" s="81"/>
      <c r="P101" s="81"/>
      <c r="Q101" s="81"/>
      <c r="R101" s="81"/>
      <c r="S101" s="81"/>
    </row>
    <row r="102" spans="1:19" ht="15.75">
      <c r="B102" s="32" t="s">
        <v>1024</v>
      </c>
      <c r="C102" s="297"/>
      <c r="D102" s="353"/>
      <c r="E102" s="353" t="s">
        <v>1604</v>
      </c>
      <c r="F102" s="162"/>
      <c r="G102" s="162"/>
      <c r="H102" s="391">
        <f t="shared" si="10"/>
        <v>0</v>
      </c>
      <c r="I102" s="464">
        <v>1</v>
      </c>
      <c r="J102" s="266">
        <f t="shared" si="11"/>
        <v>0</v>
      </c>
      <c r="K102" s="81"/>
      <c r="L102" s="81"/>
      <c r="M102" s="81"/>
      <c r="N102" s="82"/>
      <c r="O102" s="81"/>
      <c r="P102" s="81"/>
      <c r="Q102" s="81"/>
      <c r="R102" s="81"/>
      <c r="S102" s="81"/>
    </row>
    <row r="103" spans="1:19" ht="15.75">
      <c r="B103" s="32" t="s">
        <v>1025</v>
      </c>
      <c r="C103" s="297"/>
      <c r="D103" s="501" t="s">
        <v>1038</v>
      </c>
      <c r="E103" s="247" t="s">
        <v>1604</v>
      </c>
      <c r="F103" s="279"/>
      <c r="G103" s="279"/>
      <c r="H103" s="391">
        <f>MAX((F103-G103),0)</f>
        <v>0</v>
      </c>
      <c r="I103" s="464">
        <v>1.5</v>
      </c>
      <c r="J103" s="266">
        <f>H103*I103</f>
        <v>0</v>
      </c>
      <c r="K103" s="81"/>
      <c r="L103" s="81"/>
      <c r="M103" s="81"/>
      <c r="N103" s="82"/>
      <c r="O103" s="81"/>
      <c r="P103" s="81"/>
      <c r="Q103" s="81"/>
      <c r="R103" s="81"/>
      <c r="S103" s="81"/>
    </row>
    <row r="104" spans="1:19" ht="15.75">
      <c r="B104" s="32" t="s">
        <v>2015</v>
      </c>
      <c r="C104" s="297"/>
      <c r="D104" s="574" t="s">
        <v>1038</v>
      </c>
      <c r="E104" s="233" t="s">
        <v>1604</v>
      </c>
      <c r="F104" s="162"/>
      <c r="G104" s="162"/>
      <c r="H104" s="392">
        <f t="shared" si="10"/>
        <v>0</v>
      </c>
      <c r="I104" s="263"/>
      <c r="J104" s="266">
        <f t="shared" si="11"/>
        <v>0</v>
      </c>
      <c r="K104" s="81"/>
      <c r="L104" s="81"/>
      <c r="M104" s="81"/>
      <c r="N104" s="886"/>
      <c r="O104" s="81"/>
      <c r="P104" s="81"/>
      <c r="Q104" s="81"/>
      <c r="R104" s="81"/>
      <c r="S104" s="81"/>
    </row>
    <row r="105" spans="1:19" s="30" customFormat="1" ht="15.75">
      <c r="A105" s="27"/>
      <c r="B105" s="32" t="s">
        <v>1950</v>
      </c>
      <c r="C105" s="309"/>
      <c r="D105" s="316"/>
      <c r="E105" s="259"/>
      <c r="F105" s="259"/>
      <c r="G105" s="259"/>
      <c r="H105" s="260"/>
      <c r="I105" s="1093"/>
      <c r="J105" s="260"/>
      <c r="K105" s="82"/>
      <c r="L105" s="81"/>
      <c r="M105" s="82"/>
      <c r="N105" s="886"/>
      <c r="O105" s="82"/>
      <c r="P105" s="82"/>
      <c r="Q105" s="82"/>
      <c r="R105" s="82"/>
      <c r="S105" s="82"/>
    </row>
    <row r="106" spans="1:19" ht="15.75">
      <c r="B106" s="32" t="s">
        <v>1950</v>
      </c>
      <c r="C106" s="297" t="s">
        <v>1277</v>
      </c>
      <c r="D106" s="117" t="s">
        <v>1815</v>
      </c>
      <c r="E106" s="442"/>
      <c r="F106" s="175"/>
      <c r="G106" s="175"/>
      <c r="H106" s="285"/>
      <c r="I106" s="286" t="s">
        <v>1950</v>
      </c>
      <c r="J106" s="287"/>
      <c r="K106" s="81"/>
      <c r="L106" s="81"/>
      <c r="M106" s="81"/>
      <c r="N106" s="886"/>
      <c r="O106" s="81"/>
      <c r="P106" s="81"/>
      <c r="Q106" s="81"/>
      <c r="R106" s="81"/>
      <c r="S106" s="81"/>
    </row>
    <row r="107" spans="1:19" ht="15.75">
      <c r="B107" s="32" t="s">
        <v>789</v>
      </c>
      <c r="C107" s="297"/>
      <c r="D107" s="316"/>
      <c r="E107" s="233" t="s">
        <v>1599</v>
      </c>
      <c r="F107" s="162"/>
      <c r="G107" s="162"/>
      <c r="H107" s="391">
        <f t="shared" ref="H107:H112" si="12">MAX((F107-G107),0)</f>
        <v>0</v>
      </c>
      <c r="I107" s="464">
        <v>0.2</v>
      </c>
      <c r="J107" s="266">
        <f t="shared" ref="J107:J112" si="13">H107*I107</f>
        <v>0</v>
      </c>
      <c r="K107" s="81"/>
      <c r="L107" s="81"/>
      <c r="M107" s="81"/>
      <c r="N107" s="886"/>
      <c r="O107" s="81"/>
      <c r="P107" s="81"/>
      <c r="Q107" s="81"/>
      <c r="R107" s="81"/>
      <c r="S107" s="81"/>
    </row>
    <row r="108" spans="1:19" ht="15.75">
      <c r="B108" s="32" t="s">
        <v>788</v>
      </c>
      <c r="C108" s="297"/>
      <c r="D108" s="781"/>
      <c r="E108" s="233" t="s">
        <v>1600</v>
      </c>
      <c r="F108" s="162"/>
      <c r="G108" s="162"/>
      <c r="H108" s="391">
        <f t="shared" si="12"/>
        <v>0</v>
      </c>
      <c r="I108" s="464">
        <v>0.5</v>
      </c>
      <c r="J108" s="266">
        <f t="shared" si="13"/>
        <v>0</v>
      </c>
      <c r="K108" s="81"/>
      <c r="L108" s="81"/>
      <c r="M108" s="81"/>
      <c r="N108" s="82"/>
      <c r="O108" s="81"/>
      <c r="P108" s="81"/>
      <c r="Q108" s="81"/>
      <c r="R108" s="81"/>
      <c r="S108" s="81"/>
    </row>
    <row r="109" spans="1:19" ht="15.75">
      <c r="B109" s="32" t="s">
        <v>876</v>
      </c>
      <c r="C109" s="297"/>
      <c r="D109" s="781"/>
      <c r="E109" s="233" t="s">
        <v>1816</v>
      </c>
      <c r="F109" s="162"/>
      <c r="G109" s="162"/>
      <c r="H109" s="391">
        <f t="shared" si="12"/>
        <v>0</v>
      </c>
      <c r="I109" s="464">
        <v>1</v>
      </c>
      <c r="J109" s="266">
        <f t="shared" si="13"/>
        <v>0</v>
      </c>
      <c r="K109" s="81"/>
      <c r="L109" s="81"/>
      <c r="M109" s="81"/>
      <c r="N109" s="886"/>
      <c r="O109" s="81"/>
      <c r="P109" s="81"/>
      <c r="Q109" s="81"/>
      <c r="R109" s="81"/>
      <c r="S109" s="81"/>
    </row>
    <row r="110" spans="1:19" ht="15.75">
      <c r="B110" s="32" t="s">
        <v>875</v>
      </c>
      <c r="C110" s="297"/>
      <c r="D110" s="781"/>
      <c r="E110" s="233" t="s">
        <v>1817</v>
      </c>
      <c r="F110" s="162"/>
      <c r="G110" s="162"/>
      <c r="H110" s="391">
        <f t="shared" si="12"/>
        <v>0</v>
      </c>
      <c r="I110" s="464">
        <v>1.5</v>
      </c>
      <c r="J110" s="266">
        <f t="shared" si="13"/>
        <v>0</v>
      </c>
      <c r="K110" s="81"/>
      <c r="L110" s="81"/>
      <c r="M110" s="81"/>
      <c r="N110" s="82"/>
      <c r="O110" s="81"/>
      <c r="P110" s="81"/>
      <c r="Q110" s="81"/>
      <c r="R110" s="81"/>
      <c r="S110" s="81"/>
    </row>
    <row r="111" spans="1:19" ht="15.75">
      <c r="B111" s="32" t="s">
        <v>1191</v>
      </c>
      <c r="C111" s="297"/>
      <c r="D111" s="781"/>
      <c r="E111" s="233" t="s">
        <v>1604</v>
      </c>
      <c r="F111" s="162"/>
      <c r="G111" s="162"/>
      <c r="H111" s="391">
        <f t="shared" si="12"/>
        <v>0</v>
      </c>
      <c r="I111" s="464">
        <v>1</v>
      </c>
      <c r="J111" s="266">
        <f t="shared" si="13"/>
        <v>0</v>
      </c>
      <c r="K111" s="81"/>
      <c r="L111" s="81"/>
      <c r="M111" s="81"/>
      <c r="N111" s="886"/>
      <c r="O111" s="81"/>
      <c r="P111" s="81"/>
      <c r="Q111" s="81"/>
      <c r="R111" s="81"/>
      <c r="S111" s="81"/>
    </row>
    <row r="112" spans="1:19" ht="15.75">
      <c r="B112" s="32" t="s">
        <v>503</v>
      </c>
      <c r="C112" s="297"/>
      <c r="D112" s="501" t="s">
        <v>1038</v>
      </c>
      <c r="E112" s="233" t="s">
        <v>1604</v>
      </c>
      <c r="F112" s="162"/>
      <c r="G112" s="162"/>
      <c r="H112" s="391">
        <f t="shared" si="12"/>
        <v>0</v>
      </c>
      <c r="I112" s="263"/>
      <c r="J112" s="266">
        <f t="shared" si="13"/>
        <v>0</v>
      </c>
      <c r="K112" s="81"/>
      <c r="L112" s="81"/>
      <c r="M112" s="81"/>
      <c r="N112" s="886"/>
      <c r="O112" s="81"/>
      <c r="P112" s="81"/>
      <c r="Q112" s="81"/>
      <c r="R112" s="81"/>
      <c r="S112" s="81"/>
    </row>
    <row r="113" spans="2:19" ht="15.75">
      <c r="B113" s="32"/>
      <c r="C113" s="297"/>
      <c r="D113" s="316"/>
      <c r="E113" s="259"/>
      <c r="F113" s="259"/>
      <c r="G113" s="259"/>
      <c r="H113" s="259"/>
      <c r="I113" s="905"/>
      <c r="J113" s="259"/>
      <c r="K113" s="81"/>
      <c r="L113" s="81"/>
      <c r="M113" s="81"/>
      <c r="N113" s="886"/>
      <c r="O113" s="81"/>
      <c r="P113" s="81"/>
      <c r="Q113" s="81"/>
      <c r="R113" s="81"/>
      <c r="S113" s="81"/>
    </row>
    <row r="114" spans="2:19" ht="15.75">
      <c r="B114" s="32" t="s">
        <v>1950</v>
      </c>
      <c r="C114" s="309" t="s">
        <v>2317</v>
      </c>
      <c r="D114" s="426" t="s">
        <v>1818</v>
      </c>
      <c r="E114" s="120"/>
      <c r="F114" s="907"/>
      <c r="G114" s="125"/>
      <c r="H114" s="907"/>
      <c r="I114" s="223" t="s">
        <v>1950</v>
      </c>
      <c r="J114" s="947"/>
      <c r="K114" s="81"/>
      <c r="L114" s="81"/>
      <c r="M114" s="81"/>
      <c r="N114" s="886"/>
      <c r="O114" s="81"/>
      <c r="P114" s="81"/>
      <c r="Q114" s="81"/>
      <c r="R114" s="81"/>
      <c r="S114" s="81"/>
    </row>
    <row r="115" spans="2:19" ht="15.75">
      <c r="B115" s="32" t="s">
        <v>1950</v>
      </c>
      <c r="C115" s="297"/>
      <c r="D115" s="429" t="s">
        <v>516</v>
      </c>
      <c r="E115" s="120"/>
      <c r="F115" s="907"/>
      <c r="G115" s="125"/>
      <c r="H115" s="907"/>
      <c r="I115" s="223" t="s">
        <v>1950</v>
      </c>
      <c r="J115" s="947"/>
      <c r="K115" s="81"/>
      <c r="L115" s="81"/>
      <c r="M115" s="81"/>
      <c r="N115" s="880"/>
      <c r="O115" s="81"/>
      <c r="P115" s="81"/>
      <c r="Q115" s="81"/>
      <c r="R115" s="81"/>
      <c r="S115" s="81"/>
    </row>
    <row r="116" spans="2:19" ht="15.75">
      <c r="B116" s="32" t="s">
        <v>485</v>
      </c>
      <c r="C116" s="297"/>
      <c r="D116" s="316"/>
      <c r="E116" s="233" t="s">
        <v>1326</v>
      </c>
      <c r="F116" s="162"/>
      <c r="G116" s="162"/>
      <c r="H116" s="392">
        <f t="shared" ref="H116:H123" si="14">MAX((F116-G116),0)</f>
        <v>0</v>
      </c>
      <c r="I116" s="464">
        <v>0.2</v>
      </c>
      <c r="J116" s="266">
        <f t="shared" ref="J116:J123" si="15">H116*I116</f>
        <v>0</v>
      </c>
      <c r="K116" s="81"/>
      <c r="L116" s="81"/>
      <c r="M116" s="81"/>
      <c r="N116" s="886"/>
      <c r="O116" s="81"/>
      <c r="P116" s="81"/>
      <c r="Q116" s="81"/>
      <c r="R116" s="81"/>
      <c r="S116" s="81"/>
    </row>
    <row r="117" spans="2:19" ht="15.75">
      <c r="B117" s="32" t="s">
        <v>418</v>
      </c>
      <c r="C117" s="297"/>
      <c r="D117" s="501"/>
      <c r="E117" s="233" t="s">
        <v>2135</v>
      </c>
      <c r="F117" s="162"/>
      <c r="G117" s="162"/>
      <c r="H117" s="391">
        <f t="shared" si="14"/>
        <v>0</v>
      </c>
      <c r="I117" s="464">
        <v>0.3</v>
      </c>
      <c r="J117" s="266">
        <f t="shared" si="15"/>
        <v>0</v>
      </c>
      <c r="K117" s="81"/>
      <c r="L117" s="81"/>
      <c r="M117" s="81"/>
      <c r="N117" s="886"/>
      <c r="O117" s="81"/>
      <c r="P117" s="81"/>
      <c r="Q117" s="81"/>
      <c r="R117" s="81"/>
      <c r="S117" s="81"/>
    </row>
    <row r="118" spans="2:19" ht="15.75">
      <c r="B118" s="32" t="s">
        <v>721</v>
      </c>
      <c r="C118" s="297"/>
      <c r="D118" s="316"/>
      <c r="E118" s="233" t="s">
        <v>1600</v>
      </c>
      <c r="F118" s="162"/>
      <c r="G118" s="162"/>
      <c r="H118" s="391">
        <f t="shared" si="14"/>
        <v>0</v>
      </c>
      <c r="I118" s="464">
        <v>0.5</v>
      </c>
      <c r="J118" s="266">
        <f t="shared" si="15"/>
        <v>0</v>
      </c>
      <c r="K118" s="81"/>
      <c r="L118" s="81"/>
      <c r="M118" s="81"/>
      <c r="N118" s="82"/>
      <c r="O118" s="81"/>
      <c r="P118" s="81"/>
      <c r="Q118" s="81"/>
      <c r="R118" s="81"/>
      <c r="S118" s="81"/>
    </row>
    <row r="119" spans="2:19" ht="15.75">
      <c r="B119" s="32" t="s">
        <v>756</v>
      </c>
      <c r="C119" s="297"/>
      <c r="D119" s="501"/>
      <c r="E119" s="233" t="s">
        <v>1601</v>
      </c>
      <c r="F119" s="162"/>
      <c r="G119" s="162"/>
      <c r="H119" s="391">
        <f t="shared" si="14"/>
        <v>0</v>
      </c>
      <c r="I119" s="464">
        <v>1</v>
      </c>
      <c r="J119" s="266">
        <f t="shared" si="15"/>
        <v>0</v>
      </c>
      <c r="K119" s="81"/>
      <c r="L119" s="81"/>
      <c r="M119" s="81"/>
      <c r="N119" s="886"/>
      <c r="O119" s="81"/>
      <c r="P119" s="81"/>
      <c r="Q119" s="81"/>
      <c r="R119" s="81"/>
      <c r="S119" s="81"/>
    </row>
    <row r="120" spans="2:19" ht="15.75">
      <c r="B120" s="32" t="s">
        <v>862</v>
      </c>
      <c r="C120" s="297"/>
      <c r="D120" s="316"/>
      <c r="E120" s="233" t="s">
        <v>2136</v>
      </c>
      <c r="F120" s="162"/>
      <c r="G120" s="162"/>
      <c r="H120" s="391">
        <f t="shared" si="14"/>
        <v>0</v>
      </c>
      <c r="I120" s="464">
        <v>1.5</v>
      </c>
      <c r="J120" s="266">
        <f t="shared" si="15"/>
        <v>0</v>
      </c>
      <c r="K120" s="81"/>
      <c r="L120" s="81"/>
      <c r="M120" s="81"/>
      <c r="N120" s="82"/>
      <c r="O120" s="81"/>
      <c r="P120" s="81"/>
      <c r="Q120" s="81"/>
      <c r="R120" s="81"/>
      <c r="S120" s="81"/>
    </row>
    <row r="121" spans="2:19" ht="15.75">
      <c r="B121" s="32" t="s">
        <v>1151</v>
      </c>
      <c r="C121" s="297"/>
      <c r="D121" s="501"/>
      <c r="E121" s="233" t="s">
        <v>1604</v>
      </c>
      <c r="F121" s="162"/>
      <c r="G121" s="162"/>
      <c r="H121" s="391">
        <f t="shared" si="14"/>
        <v>0</v>
      </c>
      <c r="I121" s="464">
        <v>1</v>
      </c>
      <c r="J121" s="266">
        <f t="shared" si="15"/>
        <v>0</v>
      </c>
      <c r="K121" s="81"/>
      <c r="L121" s="81"/>
      <c r="M121" s="81"/>
      <c r="N121" s="82"/>
      <c r="O121" s="81"/>
      <c r="P121" s="81"/>
      <c r="Q121" s="81"/>
      <c r="R121" s="81"/>
      <c r="S121" s="81"/>
    </row>
    <row r="122" spans="2:19" ht="15.75">
      <c r="B122" s="32" t="s">
        <v>1152</v>
      </c>
      <c r="C122" s="297"/>
      <c r="D122" s="501" t="s">
        <v>1038</v>
      </c>
      <c r="E122" s="247" t="s">
        <v>1604</v>
      </c>
      <c r="F122" s="279"/>
      <c r="G122" s="279"/>
      <c r="H122" s="391">
        <f t="shared" si="14"/>
        <v>0</v>
      </c>
      <c r="I122" s="897">
        <v>1.5</v>
      </c>
      <c r="J122" s="266">
        <f t="shared" si="15"/>
        <v>0</v>
      </c>
      <c r="K122" s="81"/>
      <c r="L122" s="81"/>
      <c r="M122" s="81"/>
      <c r="N122" s="82"/>
      <c r="O122" s="81"/>
      <c r="P122" s="81"/>
      <c r="Q122" s="81"/>
      <c r="R122" s="81"/>
      <c r="S122" s="81"/>
    </row>
    <row r="123" spans="2:19" ht="15.75">
      <c r="B123" s="32" t="s">
        <v>2014</v>
      </c>
      <c r="C123" s="297"/>
      <c r="D123" s="674" t="s">
        <v>1038</v>
      </c>
      <c r="E123" s="233" t="s">
        <v>1604</v>
      </c>
      <c r="F123" s="162"/>
      <c r="G123" s="162"/>
      <c r="H123" s="392">
        <f t="shared" si="14"/>
        <v>0</v>
      </c>
      <c r="I123" s="263"/>
      <c r="J123" s="266">
        <f t="shared" si="15"/>
        <v>0</v>
      </c>
      <c r="K123" s="81"/>
      <c r="L123" s="81"/>
      <c r="M123" s="81"/>
      <c r="N123" s="886"/>
      <c r="O123" s="81"/>
      <c r="P123" s="81"/>
      <c r="Q123" s="81"/>
      <c r="R123" s="81"/>
      <c r="S123" s="81"/>
    </row>
    <row r="124" spans="2:19" ht="15.75">
      <c r="B124" s="32" t="s">
        <v>1950</v>
      </c>
      <c r="C124" s="297"/>
      <c r="D124" s="353"/>
      <c r="E124" s="259"/>
      <c r="F124" s="259"/>
      <c r="G124" s="259"/>
      <c r="H124" s="259"/>
      <c r="I124" s="905"/>
      <c r="J124" s="259"/>
      <c r="K124" s="81"/>
      <c r="L124" s="81"/>
      <c r="M124" s="81"/>
      <c r="N124" s="880"/>
      <c r="O124" s="81"/>
      <c r="P124" s="81"/>
      <c r="Q124" s="81"/>
      <c r="R124" s="81"/>
      <c r="S124" s="81"/>
    </row>
    <row r="125" spans="2:19" ht="15.75">
      <c r="B125" s="32" t="s">
        <v>1950</v>
      </c>
      <c r="C125" s="297"/>
      <c r="D125" s="316" t="s">
        <v>2137</v>
      </c>
      <c r="E125" s="442"/>
      <c r="F125" s="175"/>
      <c r="G125" s="175"/>
      <c r="H125" s="175"/>
      <c r="I125" s="286" t="s">
        <v>1950</v>
      </c>
      <c r="J125" s="287"/>
      <c r="K125" s="81"/>
      <c r="L125" s="81"/>
      <c r="M125" s="81"/>
      <c r="N125" s="880"/>
      <c r="O125" s="81"/>
      <c r="P125" s="81"/>
      <c r="Q125" s="81"/>
      <c r="R125" s="81"/>
      <c r="S125" s="81"/>
    </row>
    <row r="126" spans="2:19" ht="15.75">
      <c r="B126" s="32" t="s">
        <v>807</v>
      </c>
      <c r="C126" s="297"/>
      <c r="D126" s="501"/>
      <c r="E126" s="893" t="s">
        <v>1039</v>
      </c>
      <c r="F126" s="162"/>
      <c r="G126" s="162"/>
      <c r="H126" s="391">
        <f t="shared" ref="H126:H133" si="16">MAX((F126-G126),0)</f>
        <v>0</v>
      </c>
      <c r="I126" s="464">
        <v>0.2</v>
      </c>
      <c r="J126" s="266">
        <f t="shared" ref="J126:J133" si="17">H126*I126</f>
        <v>0</v>
      </c>
      <c r="K126" s="81"/>
      <c r="L126" s="81"/>
      <c r="M126" s="81"/>
      <c r="N126" s="886"/>
      <c r="O126" s="81"/>
      <c r="P126" s="81"/>
      <c r="Q126" s="81"/>
      <c r="R126" s="81"/>
      <c r="S126" s="81"/>
    </row>
    <row r="127" spans="2:19" ht="15.75">
      <c r="B127" s="32" t="s">
        <v>808</v>
      </c>
      <c r="C127" s="297"/>
      <c r="D127" s="316"/>
      <c r="E127" s="893" t="s">
        <v>1040</v>
      </c>
      <c r="F127" s="162"/>
      <c r="G127" s="162"/>
      <c r="H127" s="391">
        <f t="shared" si="16"/>
        <v>0</v>
      </c>
      <c r="I127" s="464">
        <v>0.3</v>
      </c>
      <c r="J127" s="266">
        <f t="shared" si="17"/>
        <v>0</v>
      </c>
      <c r="K127" s="81"/>
      <c r="L127" s="81"/>
      <c r="M127" s="81"/>
      <c r="N127" s="886"/>
      <c r="O127" s="81"/>
      <c r="P127" s="81"/>
      <c r="Q127" s="81"/>
      <c r="R127" s="81"/>
      <c r="S127" s="81"/>
    </row>
    <row r="128" spans="2:19" ht="15.75">
      <c r="B128" s="32" t="s">
        <v>602</v>
      </c>
      <c r="C128" s="297"/>
      <c r="D128" s="501"/>
      <c r="E128" s="893" t="s">
        <v>1041</v>
      </c>
      <c r="F128" s="162"/>
      <c r="G128" s="162"/>
      <c r="H128" s="391">
        <f t="shared" si="16"/>
        <v>0</v>
      </c>
      <c r="I128" s="464">
        <v>0.5</v>
      </c>
      <c r="J128" s="266">
        <f t="shared" si="17"/>
        <v>0</v>
      </c>
      <c r="K128" s="81"/>
      <c r="L128" s="81"/>
      <c r="M128" s="81"/>
      <c r="N128" s="82"/>
      <c r="O128" s="81"/>
      <c r="P128" s="81"/>
      <c r="Q128" s="81"/>
      <c r="R128" s="81"/>
      <c r="S128" s="81"/>
    </row>
    <row r="129" spans="2:19" ht="15.75">
      <c r="B129" s="32" t="s">
        <v>382</v>
      </c>
      <c r="C129" s="297"/>
      <c r="D129" s="316"/>
      <c r="E129" s="893" t="s">
        <v>1042</v>
      </c>
      <c r="F129" s="162"/>
      <c r="G129" s="162"/>
      <c r="H129" s="391">
        <f t="shared" si="16"/>
        <v>0</v>
      </c>
      <c r="I129" s="464">
        <v>1</v>
      </c>
      <c r="J129" s="266">
        <f t="shared" si="17"/>
        <v>0</v>
      </c>
      <c r="K129" s="81"/>
      <c r="L129" s="81"/>
      <c r="M129" s="81"/>
      <c r="N129" s="886"/>
      <c r="O129" s="81"/>
      <c r="P129" s="81"/>
      <c r="Q129" s="81"/>
      <c r="R129" s="81"/>
      <c r="S129" s="81"/>
    </row>
    <row r="130" spans="2:19" ht="15.75">
      <c r="B130" s="32" t="s">
        <v>383</v>
      </c>
      <c r="C130" s="297"/>
      <c r="D130" s="501"/>
      <c r="E130" s="893" t="s">
        <v>1043</v>
      </c>
      <c r="F130" s="162"/>
      <c r="G130" s="162"/>
      <c r="H130" s="391">
        <f t="shared" si="16"/>
        <v>0</v>
      </c>
      <c r="I130" s="464">
        <v>1.5</v>
      </c>
      <c r="J130" s="266">
        <f t="shared" si="17"/>
        <v>0</v>
      </c>
      <c r="K130" s="81"/>
      <c r="L130" s="81"/>
      <c r="M130" s="81"/>
      <c r="N130" s="82"/>
      <c r="O130" s="81"/>
      <c r="P130" s="81"/>
      <c r="Q130" s="81"/>
      <c r="R130" s="81"/>
      <c r="S130" s="81"/>
    </row>
    <row r="131" spans="2:19" ht="15.75">
      <c r="B131" s="32" t="s">
        <v>824</v>
      </c>
      <c r="C131" s="297"/>
      <c r="D131" s="316"/>
      <c r="E131" s="893" t="s">
        <v>1604</v>
      </c>
      <c r="F131" s="162"/>
      <c r="G131" s="162"/>
      <c r="H131" s="391">
        <f t="shared" si="16"/>
        <v>0</v>
      </c>
      <c r="I131" s="464">
        <v>1</v>
      </c>
      <c r="J131" s="266">
        <f t="shared" si="17"/>
        <v>0</v>
      </c>
      <c r="K131" s="81"/>
      <c r="L131" s="81"/>
      <c r="M131" s="81"/>
      <c r="N131" s="82"/>
      <c r="O131" s="81"/>
      <c r="P131" s="81"/>
      <c r="Q131" s="81"/>
      <c r="R131" s="81"/>
      <c r="S131" s="81"/>
    </row>
    <row r="132" spans="2:19" ht="15.75">
      <c r="B132" s="32" t="s">
        <v>572</v>
      </c>
      <c r="C132" s="297"/>
      <c r="D132" s="501" t="s">
        <v>1038</v>
      </c>
      <c r="E132" s="893" t="s">
        <v>1604</v>
      </c>
      <c r="F132" s="162"/>
      <c r="G132" s="162"/>
      <c r="H132" s="391">
        <f t="shared" si="16"/>
        <v>0</v>
      </c>
      <c r="I132" s="897">
        <v>1.5</v>
      </c>
      <c r="J132" s="266">
        <f t="shared" si="17"/>
        <v>0</v>
      </c>
      <c r="K132" s="81"/>
      <c r="L132" s="81"/>
      <c r="M132" s="81"/>
      <c r="N132" s="82"/>
      <c r="O132" s="81"/>
      <c r="P132" s="81"/>
      <c r="Q132" s="81"/>
      <c r="R132" s="81"/>
      <c r="S132" s="81"/>
    </row>
    <row r="133" spans="2:19" ht="15.75">
      <c r="B133" s="32" t="s">
        <v>2013</v>
      </c>
      <c r="C133" s="297"/>
      <c r="D133" s="674" t="s">
        <v>1038</v>
      </c>
      <c r="E133" s="893" t="s">
        <v>1604</v>
      </c>
      <c r="F133" s="162"/>
      <c r="G133" s="162"/>
      <c r="H133" s="392">
        <f t="shared" si="16"/>
        <v>0</v>
      </c>
      <c r="I133" s="263"/>
      <c r="J133" s="266">
        <f t="shared" si="17"/>
        <v>0</v>
      </c>
      <c r="K133" s="81"/>
      <c r="L133" s="81"/>
      <c r="M133" s="81"/>
      <c r="N133" s="886"/>
      <c r="O133" s="81"/>
      <c r="P133" s="81"/>
      <c r="Q133" s="81"/>
      <c r="R133" s="81"/>
      <c r="S133" s="81"/>
    </row>
    <row r="134" spans="2:19" s="30" customFormat="1" ht="15.75">
      <c r="B134" s="1302"/>
      <c r="C134" s="297"/>
      <c r="D134" s="353"/>
      <c r="E134" s="259"/>
      <c r="F134" s="259"/>
      <c r="G134" s="259"/>
      <c r="H134" s="259"/>
      <c r="I134" s="905"/>
      <c r="J134" s="259"/>
      <c r="K134" s="82"/>
      <c r="L134" s="82"/>
      <c r="M134" s="82"/>
      <c r="N134" s="886"/>
      <c r="O134" s="82"/>
      <c r="P134" s="82"/>
      <c r="Q134" s="82"/>
      <c r="R134" s="82"/>
      <c r="S134" s="82"/>
    </row>
    <row r="135" spans="2:19" ht="15.75">
      <c r="B135" s="32" t="s">
        <v>1950</v>
      </c>
      <c r="C135" s="309" t="s">
        <v>1278</v>
      </c>
      <c r="D135" s="117" t="s">
        <v>1226</v>
      </c>
      <c r="E135" s="259"/>
      <c r="F135" s="259"/>
      <c r="G135" s="259"/>
      <c r="H135" s="259"/>
      <c r="I135" s="1093"/>
      <c r="J135" s="260"/>
      <c r="K135" s="81"/>
      <c r="L135" s="81"/>
      <c r="M135" s="81"/>
      <c r="N135" s="880"/>
      <c r="O135" s="81"/>
      <c r="P135" s="81"/>
      <c r="Q135" s="81"/>
      <c r="R135" s="81"/>
      <c r="S135" s="81"/>
    </row>
    <row r="136" spans="2:19" ht="15.75">
      <c r="B136" s="32" t="s">
        <v>1950</v>
      </c>
      <c r="C136" s="297"/>
      <c r="D136" s="316" t="s">
        <v>2324</v>
      </c>
      <c r="E136" s="442"/>
      <c r="F136" s="175"/>
      <c r="G136" s="175"/>
      <c r="H136" s="175"/>
      <c r="I136" s="286" t="s">
        <v>1950</v>
      </c>
      <c r="J136" s="287"/>
      <c r="K136" s="81"/>
      <c r="L136" s="81"/>
      <c r="M136" s="81"/>
      <c r="N136" s="880"/>
      <c r="O136" s="81"/>
      <c r="P136" s="81"/>
      <c r="Q136" s="81"/>
      <c r="R136" s="81"/>
      <c r="S136" s="81"/>
    </row>
    <row r="137" spans="2:19" ht="15.75">
      <c r="B137" s="32" t="s">
        <v>517</v>
      </c>
      <c r="C137" s="297"/>
      <c r="D137" s="316"/>
      <c r="E137" s="248" t="s">
        <v>1326</v>
      </c>
      <c r="F137" s="273"/>
      <c r="G137" s="273"/>
      <c r="H137" s="391">
        <f t="shared" ref="H137:H144" si="18">MAX((F137-G137),0)</f>
        <v>0</v>
      </c>
      <c r="I137" s="462">
        <v>0.2</v>
      </c>
      <c r="J137" s="269">
        <f t="shared" ref="J137:J144" si="19">H137*I137</f>
        <v>0</v>
      </c>
      <c r="K137" s="81"/>
      <c r="L137" s="81"/>
      <c r="M137" s="81"/>
      <c r="N137" s="886"/>
      <c r="O137" s="81"/>
      <c r="P137" s="81"/>
      <c r="Q137" s="81"/>
      <c r="R137" s="81"/>
      <c r="S137" s="81"/>
    </row>
    <row r="138" spans="2:19" ht="15.75">
      <c r="B138" s="32" t="s">
        <v>730</v>
      </c>
      <c r="C138" s="297"/>
      <c r="D138" s="501"/>
      <c r="E138" s="233" t="s">
        <v>2135</v>
      </c>
      <c r="F138" s="162"/>
      <c r="G138" s="162"/>
      <c r="H138" s="391">
        <f t="shared" si="18"/>
        <v>0</v>
      </c>
      <c r="I138" s="464">
        <v>0.3</v>
      </c>
      <c r="J138" s="266">
        <f t="shared" si="19"/>
        <v>0</v>
      </c>
      <c r="K138" s="81"/>
      <c r="L138" s="81"/>
      <c r="M138" s="81"/>
      <c r="N138" s="886"/>
      <c r="O138" s="81"/>
      <c r="P138" s="81"/>
      <c r="Q138" s="81"/>
      <c r="R138" s="81"/>
      <c r="S138" s="81"/>
    </row>
    <row r="139" spans="2:19" ht="15.75">
      <c r="B139" s="32" t="s">
        <v>681</v>
      </c>
      <c r="C139" s="297"/>
      <c r="D139" s="316"/>
      <c r="E139" s="233" t="s">
        <v>1600</v>
      </c>
      <c r="F139" s="162"/>
      <c r="G139" s="162"/>
      <c r="H139" s="391">
        <f t="shared" si="18"/>
        <v>0</v>
      </c>
      <c r="I139" s="464">
        <v>0.5</v>
      </c>
      <c r="J139" s="266">
        <f t="shared" si="19"/>
        <v>0</v>
      </c>
      <c r="K139" s="81"/>
      <c r="L139" s="81"/>
      <c r="M139" s="81"/>
      <c r="N139" s="82"/>
      <c r="O139" s="81"/>
      <c r="P139" s="81"/>
      <c r="Q139" s="81"/>
      <c r="R139" s="81"/>
      <c r="S139" s="81"/>
    </row>
    <row r="140" spans="2:19" ht="15.75">
      <c r="B140" s="32" t="s">
        <v>705</v>
      </c>
      <c r="C140" s="297"/>
      <c r="D140" s="501"/>
      <c r="E140" s="233" t="s">
        <v>1601</v>
      </c>
      <c r="F140" s="162"/>
      <c r="G140" s="162"/>
      <c r="H140" s="391">
        <f t="shared" si="18"/>
        <v>0</v>
      </c>
      <c r="I140" s="464">
        <v>1</v>
      </c>
      <c r="J140" s="266">
        <f t="shared" si="19"/>
        <v>0</v>
      </c>
      <c r="K140" s="81"/>
      <c r="L140" s="81"/>
      <c r="M140" s="81"/>
      <c r="N140" s="886"/>
      <c r="O140" s="81"/>
      <c r="P140" s="81"/>
      <c r="Q140" s="81"/>
      <c r="R140" s="81"/>
      <c r="S140" s="81"/>
    </row>
    <row r="141" spans="2:19" ht="15.75">
      <c r="B141" s="32" t="s">
        <v>704</v>
      </c>
      <c r="C141" s="297"/>
      <c r="D141" s="316"/>
      <c r="E141" s="233" t="s">
        <v>2136</v>
      </c>
      <c r="F141" s="162"/>
      <c r="G141" s="162"/>
      <c r="H141" s="391">
        <f t="shared" si="18"/>
        <v>0</v>
      </c>
      <c r="I141" s="464">
        <v>1.5</v>
      </c>
      <c r="J141" s="266">
        <f t="shared" si="19"/>
        <v>0</v>
      </c>
      <c r="K141" s="81"/>
      <c r="L141" s="81"/>
      <c r="M141" s="81"/>
      <c r="N141" s="82"/>
      <c r="O141" s="81"/>
      <c r="P141" s="81"/>
      <c r="Q141" s="81"/>
      <c r="R141" s="81"/>
      <c r="S141" s="81"/>
    </row>
    <row r="142" spans="2:19" ht="15.75">
      <c r="B142" s="32" t="s">
        <v>573</v>
      </c>
      <c r="C142" s="297"/>
      <c r="D142" s="316"/>
      <c r="E142" s="893" t="s">
        <v>1604</v>
      </c>
      <c r="F142" s="162"/>
      <c r="G142" s="162"/>
      <c r="H142" s="391">
        <f t="shared" si="18"/>
        <v>0</v>
      </c>
      <c r="I142" s="464">
        <v>1</v>
      </c>
      <c r="J142" s="266">
        <f t="shared" si="19"/>
        <v>0</v>
      </c>
      <c r="K142" s="81"/>
      <c r="L142" s="81"/>
      <c r="M142" s="81"/>
      <c r="N142" s="82"/>
      <c r="O142" s="81"/>
      <c r="P142" s="81"/>
      <c r="Q142" s="81"/>
      <c r="R142" s="81"/>
      <c r="S142" s="81"/>
    </row>
    <row r="143" spans="2:19" ht="15.75">
      <c r="B143" s="32" t="s">
        <v>574</v>
      </c>
      <c r="C143" s="297"/>
      <c r="D143" s="501" t="s">
        <v>1038</v>
      </c>
      <c r="E143" s="912" t="s">
        <v>1604</v>
      </c>
      <c r="F143" s="279"/>
      <c r="G143" s="279"/>
      <c r="H143" s="391">
        <f>MAX((F143-G143),0)</f>
        <v>0</v>
      </c>
      <c r="I143" s="464">
        <v>1.5</v>
      </c>
      <c r="J143" s="266">
        <f>H143*I143</f>
        <v>0</v>
      </c>
      <c r="K143" s="81"/>
      <c r="L143" s="81"/>
      <c r="M143" s="81"/>
      <c r="N143" s="82"/>
      <c r="O143" s="81"/>
      <c r="P143" s="81"/>
      <c r="Q143" s="81"/>
      <c r="R143" s="81"/>
      <c r="S143" s="81"/>
    </row>
    <row r="144" spans="2:19" ht="15.75">
      <c r="B144" s="32" t="s">
        <v>1589</v>
      </c>
      <c r="C144" s="297"/>
      <c r="D144" s="674" t="s">
        <v>1038</v>
      </c>
      <c r="E144" s="893" t="s">
        <v>1604</v>
      </c>
      <c r="F144" s="162"/>
      <c r="G144" s="162"/>
      <c r="H144" s="392">
        <f t="shared" si="18"/>
        <v>0</v>
      </c>
      <c r="I144" s="263"/>
      <c r="J144" s="266">
        <f t="shared" si="19"/>
        <v>0</v>
      </c>
      <c r="K144" s="81"/>
      <c r="L144" s="81"/>
      <c r="M144" s="81"/>
      <c r="N144" s="886"/>
      <c r="O144" s="81"/>
      <c r="P144" s="81"/>
      <c r="Q144" s="81"/>
      <c r="R144" s="81"/>
      <c r="S144" s="81"/>
    </row>
    <row r="145" spans="2:19" ht="15.75">
      <c r="B145" s="32" t="s">
        <v>1950</v>
      </c>
      <c r="C145" s="297"/>
      <c r="D145" s="353"/>
      <c r="E145" s="259"/>
      <c r="F145" s="259"/>
      <c r="G145" s="259"/>
      <c r="H145" s="259"/>
      <c r="I145" s="905"/>
      <c r="J145" s="259"/>
      <c r="K145" s="81"/>
      <c r="L145" s="81"/>
      <c r="M145" s="81"/>
      <c r="N145" s="886"/>
      <c r="O145" s="81"/>
      <c r="P145" s="81"/>
      <c r="Q145" s="81"/>
      <c r="R145" s="81"/>
      <c r="S145" s="81"/>
    </row>
    <row r="146" spans="2:19" ht="15.75">
      <c r="B146" s="32" t="s">
        <v>1950</v>
      </c>
      <c r="C146" s="297"/>
      <c r="D146" s="316" t="s">
        <v>1819</v>
      </c>
      <c r="E146" s="442"/>
      <c r="F146" s="175"/>
      <c r="G146" s="175"/>
      <c r="H146" s="175"/>
      <c r="I146" s="286" t="s">
        <v>1950</v>
      </c>
      <c r="J146" s="287"/>
      <c r="K146" s="81"/>
      <c r="L146" s="81"/>
      <c r="M146" s="81"/>
      <c r="N146" s="880"/>
      <c r="O146" s="81"/>
      <c r="P146" s="81"/>
      <c r="Q146" s="81"/>
      <c r="R146" s="81"/>
      <c r="S146" s="81"/>
    </row>
    <row r="147" spans="2:19" ht="15.75">
      <c r="B147" s="32" t="s">
        <v>410</v>
      </c>
      <c r="C147" s="297"/>
      <c r="D147" s="316"/>
      <c r="E147" s="893" t="s">
        <v>1039</v>
      </c>
      <c r="F147" s="162"/>
      <c r="G147" s="162"/>
      <c r="H147" s="391">
        <f t="shared" ref="H147:H157" si="20">MAX((F147-G147),0)</f>
        <v>0</v>
      </c>
      <c r="I147" s="464">
        <v>0.2</v>
      </c>
      <c r="J147" s="266">
        <f t="shared" ref="J147:J157" si="21">H147*I147</f>
        <v>0</v>
      </c>
      <c r="K147" s="81"/>
      <c r="L147" s="81"/>
      <c r="M147" s="81"/>
      <c r="N147" s="886"/>
      <c r="O147" s="81"/>
      <c r="P147" s="81"/>
      <c r="Q147" s="81"/>
      <c r="R147" s="81"/>
      <c r="S147" s="81"/>
    </row>
    <row r="148" spans="2:19" ht="15.75">
      <c r="B148" s="32" t="s">
        <v>411</v>
      </c>
      <c r="C148" s="297"/>
      <c r="D148" s="501"/>
      <c r="E148" s="893" t="s">
        <v>1040</v>
      </c>
      <c r="F148" s="162"/>
      <c r="G148" s="162"/>
      <c r="H148" s="391">
        <f t="shared" si="20"/>
        <v>0</v>
      </c>
      <c r="I148" s="464">
        <v>0.3</v>
      </c>
      <c r="J148" s="266">
        <f t="shared" si="21"/>
        <v>0</v>
      </c>
      <c r="K148" s="81"/>
      <c r="L148" s="81"/>
      <c r="M148" s="81"/>
      <c r="N148" s="886"/>
      <c r="O148" s="81"/>
      <c r="P148" s="81"/>
      <c r="Q148" s="81"/>
      <c r="R148" s="81"/>
      <c r="S148" s="81"/>
    </row>
    <row r="149" spans="2:19" ht="15.75">
      <c r="B149" s="32" t="s">
        <v>412</v>
      </c>
      <c r="C149" s="297"/>
      <c r="D149" s="316"/>
      <c r="E149" s="893" t="s">
        <v>1041</v>
      </c>
      <c r="F149" s="162"/>
      <c r="G149" s="162"/>
      <c r="H149" s="391">
        <f t="shared" si="20"/>
        <v>0</v>
      </c>
      <c r="I149" s="464">
        <v>0.5</v>
      </c>
      <c r="J149" s="266">
        <f t="shared" si="21"/>
        <v>0</v>
      </c>
      <c r="K149" s="81"/>
      <c r="L149" s="81"/>
      <c r="M149" s="81"/>
      <c r="N149" s="82"/>
      <c r="O149" s="81"/>
      <c r="P149" s="81"/>
      <c r="Q149" s="81"/>
      <c r="R149" s="81"/>
      <c r="S149" s="81"/>
    </row>
    <row r="150" spans="2:19" ht="15.75">
      <c r="B150" s="32" t="s">
        <v>413</v>
      </c>
      <c r="C150" s="297"/>
      <c r="D150" s="501"/>
      <c r="E150" s="893" t="s">
        <v>1042</v>
      </c>
      <c r="F150" s="162"/>
      <c r="G150" s="162"/>
      <c r="H150" s="391">
        <f t="shared" si="20"/>
        <v>0</v>
      </c>
      <c r="I150" s="464">
        <v>1</v>
      </c>
      <c r="J150" s="266">
        <f t="shared" si="21"/>
        <v>0</v>
      </c>
      <c r="K150" s="81"/>
      <c r="L150" s="81"/>
      <c r="M150" s="81"/>
      <c r="N150" s="886"/>
      <c r="O150" s="81"/>
      <c r="P150" s="81"/>
      <c r="Q150" s="81"/>
      <c r="R150" s="81"/>
      <c r="S150" s="81"/>
    </row>
    <row r="151" spans="2:19" ht="15.75">
      <c r="B151" s="32" t="s">
        <v>606</v>
      </c>
      <c r="C151" s="297"/>
      <c r="D151" s="316"/>
      <c r="E151" s="893" t="s">
        <v>1043</v>
      </c>
      <c r="F151" s="162"/>
      <c r="G151" s="162"/>
      <c r="H151" s="391">
        <f t="shared" si="20"/>
        <v>0</v>
      </c>
      <c r="I151" s="464">
        <v>1.5</v>
      </c>
      <c r="J151" s="266">
        <f t="shared" si="21"/>
        <v>0</v>
      </c>
      <c r="K151" s="81"/>
      <c r="L151" s="81"/>
      <c r="M151" s="81"/>
      <c r="N151" s="82"/>
      <c r="O151" s="81"/>
      <c r="P151" s="81"/>
      <c r="Q151" s="81"/>
      <c r="R151" s="81"/>
      <c r="S151" s="81"/>
    </row>
    <row r="152" spans="2:19" ht="15.75">
      <c r="B152" s="32" t="s">
        <v>575</v>
      </c>
      <c r="C152" s="297"/>
      <c r="D152" s="501"/>
      <c r="E152" s="893" t="s">
        <v>1604</v>
      </c>
      <c r="F152" s="162"/>
      <c r="G152" s="162"/>
      <c r="H152" s="391">
        <f t="shared" si="20"/>
        <v>0</v>
      </c>
      <c r="I152" s="464">
        <v>1</v>
      </c>
      <c r="J152" s="266">
        <f t="shared" si="21"/>
        <v>0</v>
      </c>
      <c r="K152" s="81"/>
      <c r="L152" s="81"/>
      <c r="M152" s="81"/>
      <c r="N152" s="82"/>
      <c r="O152" s="81"/>
      <c r="P152" s="81"/>
      <c r="Q152" s="81"/>
      <c r="R152" s="81"/>
      <c r="S152" s="81"/>
    </row>
    <row r="153" spans="2:19" ht="15.75">
      <c r="B153" s="32" t="s">
        <v>576</v>
      </c>
      <c r="C153" s="297"/>
      <c r="D153" s="674" t="s">
        <v>1038</v>
      </c>
      <c r="E153" s="912" t="s">
        <v>1604</v>
      </c>
      <c r="F153" s="279"/>
      <c r="G153" s="279"/>
      <c r="H153" s="391">
        <f t="shared" si="20"/>
        <v>0</v>
      </c>
      <c r="I153" s="897">
        <v>1.5</v>
      </c>
      <c r="J153" s="266">
        <f t="shared" si="21"/>
        <v>0</v>
      </c>
      <c r="K153" s="81"/>
      <c r="L153" s="81"/>
      <c r="M153" s="81"/>
      <c r="N153" s="82"/>
      <c r="O153" s="81"/>
      <c r="P153" s="81"/>
      <c r="Q153" s="81"/>
      <c r="R153" s="81"/>
      <c r="S153" s="81"/>
    </row>
    <row r="154" spans="2:19" ht="15.75">
      <c r="B154" s="32" t="s">
        <v>1588</v>
      </c>
      <c r="C154" s="297"/>
      <c r="D154" s="574" t="s">
        <v>1038</v>
      </c>
      <c r="E154" s="893" t="s">
        <v>1604</v>
      </c>
      <c r="F154" s="162"/>
      <c r="G154" s="162"/>
      <c r="H154" s="392">
        <f t="shared" si="20"/>
        <v>0</v>
      </c>
      <c r="I154" s="263"/>
      <c r="J154" s="266">
        <f t="shared" si="21"/>
        <v>0</v>
      </c>
      <c r="K154" s="81"/>
      <c r="L154" s="81"/>
      <c r="M154" s="81"/>
      <c r="N154" s="886"/>
      <c r="O154" s="81"/>
      <c r="P154" s="81"/>
      <c r="Q154" s="81"/>
      <c r="R154" s="81"/>
      <c r="S154" s="81"/>
    </row>
    <row r="155" spans="2:19" ht="15.75">
      <c r="B155" s="32"/>
      <c r="C155" s="1301"/>
      <c r="D155" s="353"/>
      <c r="E155" s="259"/>
      <c r="F155" s="259"/>
      <c r="G155" s="259"/>
      <c r="H155" s="259"/>
      <c r="I155" s="905"/>
      <c r="J155" s="259"/>
      <c r="K155" s="81"/>
      <c r="L155" s="81"/>
      <c r="M155" s="81"/>
      <c r="N155" s="886"/>
      <c r="O155" s="81"/>
      <c r="P155" s="81"/>
      <c r="Q155" s="81"/>
      <c r="R155" s="81"/>
      <c r="S155" s="81"/>
    </row>
    <row r="156" spans="2:19" ht="45">
      <c r="B156" s="32" t="s">
        <v>1192</v>
      </c>
      <c r="C156" s="451" t="s">
        <v>1342</v>
      </c>
      <c r="D156" s="355" t="s">
        <v>1789</v>
      </c>
      <c r="E156" s="361"/>
      <c r="F156" s="273"/>
      <c r="G156" s="273"/>
      <c r="H156" s="391">
        <f t="shared" si="20"/>
        <v>0</v>
      </c>
      <c r="I156" s="462">
        <v>1.25</v>
      </c>
      <c r="J156" s="269">
        <f t="shared" si="21"/>
        <v>0</v>
      </c>
      <c r="K156" s="81"/>
      <c r="L156" s="81"/>
      <c r="M156" s="81"/>
      <c r="N156" s="82"/>
      <c r="O156" s="82"/>
      <c r="P156" s="81"/>
      <c r="Q156" s="81"/>
      <c r="R156" s="81"/>
      <c r="S156" s="81"/>
    </row>
    <row r="157" spans="2:19" ht="30">
      <c r="B157" s="32" t="s">
        <v>112</v>
      </c>
      <c r="C157" s="911" t="s">
        <v>1279</v>
      </c>
      <c r="D157" s="355" t="s">
        <v>841</v>
      </c>
      <c r="E157" s="330"/>
      <c r="F157" s="279"/>
      <c r="G157" s="279"/>
      <c r="H157" s="391">
        <f t="shared" si="20"/>
        <v>0</v>
      </c>
      <c r="I157" s="263"/>
      <c r="J157" s="268">
        <f t="shared" si="21"/>
        <v>0</v>
      </c>
      <c r="K157" s="81"/>
      <c r="L157" s="81"/>
      <c r="M157" s="81"/>
      <c r="N157" s="82"/>
      <c r="O157" s="81"/>
      <c r="P157" s="81"/>
      <c r="Q157" s="81"/>
      <c r="R157" s="81"/>
      <c r="S157" s="81"/>
    </row>
    <row r="158" spans="2:19" s="30" customFormat="1" ht="15.75">
      <c r="B158" s="1302"/>
      <c r="C158" s="95"/>
      <c r="D158" s="353"/>
      <c r="E158" s="259"/>
      <c r="F158" s="259"/>
      <c r="G158" s="259"/>
      <c r="H158" s="259"/>
      <c r="I158" s="905"/>
      <c r="J158" s="259"/>
      <c r="K158" s="82"/>
      <c r="L158" s="82"/>
      <c r="M158" s="82"/>
      <c r="N158" s="82"/>
      <c r="O158" s="82"/>
      <c r="P158" s="82"/>
      <c r="Q158" s="82"/>
      <c r="R158" s="82"/>
      <c r="S158" s="82"/>
    </row>
    <row r="159" spans="2:19" ht="15.75">
      <c r="B159" s="32" t="s">
        <v>1950</v>
      </c>
      <c r="C159" s="309" t="s">
        <v>1540</v>
      </c>
      <c r="D159" s="117" t="s">
        <v>1695</v>
      </c>
      <c r="E159" s="439"/>
      <c r="F159" s="177"/>
      <c r="G159" s="177"/>
      <c r="H159" s="177"/>
      <c r="I159" s="282" t="s">
        <v>1950</v>
      </c>
      <c r="J159" s="283"/>
      <c r="K159" s="81"/>
      <c r="L159" s="81"/>
      <c r="M159" s="81"/>
      <c r="N159" s="880"/>
      <c r="O159" s="81"/>
      <c r="P159" s="81"/>
      <c r="Q159" s="81"/>
      <c r="R159" s="81"/>
      <c r="S159" s="81"/>
    </row>
    <row r="160" spans="2:19" ht="15.75">
      <c r="B160" s="32" t="s">
        <v>1950</v>
      </c>
      <c r="C160" s="297"/>
      <c r="D160" s="316" t="s">
        <v>1663</v>
      </c>
      <c r="E160" s="442"/>
      <c r="F160" s="175"/>
      <c r="G160" s="175"/>
      <c r="H160" s="175"/>
      <c r="I160" s="286" t="s">
        <v>1950</v>
      </c>
      <c r="J160" s="287"/>
      <c r="K160" s="81"/>
      <c r="L160" s="81"/>
      <c r="M160" s="81"/>
      <c r="N160" s="880"/>
      <c r="O160" s="81"/>
      <c r="P160" s="81"/>
      <c r="Q160" s="81"/>
      <c r="R160" s="81"/>
      <c r="S160" s="81"/>
    </row>
    <row r="161" spans="2:19" ht="15.75">
      <c r="B161" s="32" t="s">
        <v>409</v>
      </c>
      <c r="C161" s="297"/>
      <c r="D161" s="316"/>
      <c r="E161" s="233" t="s">
        <v>1599</v>
      </c>
      <c r="F161" s="162"/>
      <c r="G161" s="162"/>
      <c r="H161" s="391">
        <f>MAX((F161-G161),0)</f>
        <v>0</v>
      </c>
      <c r="I161" s="464">
        <v>0.2</v>
      </c>
      <c r="J161" s="266">
        <f>H161*I161</f>
        <v>0</v>
      </c>
      <c r="K161" s="81"/>
      <c r="L161" s="81"/>
      <c r="M161" s="81"/>
      <c r="N161" s="886"/>
      <c r="O161" s="81"/>
      <c r="P161" s="81"/>
      <c r="Q161" s="81"/>
      <c r="R161" s="81"/>
      <c r="S161" s="81"/>
    </row>
    <row r="162" spans="2:19" ht="15.75">
      <c r="B162" s="32" t="s">
        <v>408</v>
      </c>
      <c r="C162" s="297"/>
      <c r="D162" s="501"/>
      <c r="E162" s="233" t="s">
        <v>1600</v>
      </c>
      <c r="F162" s="162"/>
      <c r="G162" s="162"/>
      <c r="H162" s="391">
        <f>MAX((F162-G162),0)</f>
        <v>0</v>
      </c>
      <c r="I162" s="464">
        <v>0.5</v>
      </c>
      <c r="J162" s="266">
        <f>H162*I162</f>
        <v>0</v>
      </c>
      <c r="K162" s="81"/>
      <c r="L162" s="81"/>
      <c r="M162" s="81"/>
      <c r="N162" s="82"/>
      <c r="O162" s="81"/>
      <c r="P162" s="81"/>
      <c r="Q162" s="81"/>
      <c r="R162" s="81"/>
      <c r="S162" s="81"/>
    </row>
    <row r="163" spans="2:19" ht="15.75">
      <c r="B163" s="32" t="s">
        <v>407</v>
      </c>
      <c r="C163" s="297"/>
      <c r="D163" s="316"/>
      <c r="E163" s="233" t="s">
        <v>1816</v>
      </c>
      <c r="F163" s="162"/>
      <c r="G163" s="162"/>
      <c r="H163" s="391">
        <f>MAX((F163-G163),0)</f>
        <v>0</v>
      </c>
      <c r="I163" s="464">
        <v>1</v>
      </c>
      <c r="J163" s="266">
        <f>H163*I163</f>
        <v>0</v>
      </c>
      <c r="K163" s="81"/>
      <c r="L163" s="81"/>
      <c r="M163" s="81"/>
      <c r="N163" s="886"/>
      <c r="O163" s="81"/>
      <c r="P163" s="81"/>
      <c r="Q163" s="81"/>
      <c r="R163" s="81"/>
      <c r="S163" s="81"/>
    </row>
    <row r="164" spans="2:19" ht="15.75">
      <c r="B164" s="32" t="s">
        <v>525</v>
      </c>
      <c r="C164" s="297"/>
      <c r="D164" s="501"/>
      <c r="E164" s="233" t="s">
        <v>1817</v>
      </c>
      <c r="F164" s="162"/>
      <c r="G164" s="162"/>
      <c r="H164" s="391">
        <f>MAX((F164-G164),0)</f>
        <v>0</v>
      </c>
      <c r="I164" s="464">
        <v>1.5</v>
      </c>
      <c r="J164" s="266">
        <f>H164*I164</f>
        <v>0</v>
      </c>
      <c r="K164" s="81"/>
      <c r="L164" s="81"/>
      <c r="M164" s="81"/>
      <c r="N164" s="82"/>
      <c r="O164" s="81"/>
      <c r="P164" s="81"/>
      <c r="Q164" s="81"/>
      <c r="R164" s="81"/>
      <c r="S164" s="81"/>
    </row>
    <row r="165" spans="2:19" ht="15.75">
      <c r="B165" s="32" t="s">
        <v>524</v>
      </c>
      <c r="C165" s="297"/>
      <c r="D165" s="501"/>
      <c r="E165" s="247" t="s">
        <v>1604</v>
      </c>
      <c r="F165" s="279"/>
      <c r="G165" s="279"/>
      <c r="H165" s="391">
        <f>MAX((F165-G165),0)</f>
        <v>0</v>
      </c>
      <c r="I165" s="897">
        <v>1</v>
      </c>
      <c r="J165" s="268">
        <f>H165*I165</f>
        <v>0</v>
      </c>
      <c r="K165" s="81"/>
      <c r="L165" s="81"/>
      <c r="M165" s="81"/>
      <c r="N165" s="886"/>
      <c r="O165" s="81"/>
      <c r="P165" s="81"/>
      <c r="Q165" s="81"/>
      <c r="R165" s="81"/>
      <c r="S165" s="81"/>
    </row>
    <row r="166" spans="2:19" ht="15.75">
      <c r="B166" s="32" t="s">
        <v>1950</v>
      </c>
      <c r="C166" s="297"/>
      <c r="D166" s="117" t="s">
        <v>1664</v>
      </c>
      <c r="E166" s="371"/>
      <c r="F166" s="288"/>
      <c r="G166" s="288"/>
      <c r="H166" s="288"/>
      <c r="I166" s="290" t="s">
        <v>1950</v>
      </c>
      <c r="J166" s="291"/>
      <c r="K166" s="81"/>
      <c r="L166" s="81"/>
      <c r="M166" s="81"/>
      <c r="N166" s="886"/>
      <c r="O166" s="81"/>
      <c r="P166" s="81"/>
      <c r="Q166" s="81"/>
      <c r="R166" s="81"/>
      <c r="S166" s="81"/>
    </row>
    <row r="167" spans="2:19" ht="15.75">
      <c r="B167" s="32" t="s">
        <v>588</v>
      </c>
      <c r="C167" s="297"/>
      <c r="D167" s="353"/>
      <c r="E167" s="248" t="s">
        <v>1604</v>
      </c>
      <c r="F167" s="273"/>
      <c r="G167" s="273"/>
      <c r="H167" s="391">
        <f>MAX((F167-G167),0)</f>
        <v>0</v>
      </c>
      <c r="I167" s="462">
        <v>1</v>
      </c>
      <c r="J167" s="269">
        <f>H167*I167</f>
        <v>0</v>
      </c>
      <c r="K167" s="81"/>
      <c r="L167" s="81"/>
      <c r="M167" s="81"/>
      <c r="N167" s="82"/>
      <c r="O167" s="81"/>
      <c r="P167" s="81"/>
      <c r="Q167" s="81"/>
      <c r="R167" s="81"/>
      <c r="S167" s="81"/>
    </row>
    <row r="168" spans="2:19" ht="15.75">
      <c r="B168" s="32" t="s">
        <v>589</v>
      </c>
      <c r="C168" s="297"/>
      <c r="D168" s="161" t="s">
        <v>1038</v>
      </c>
      <c r="E168" s="247" t="s">
        <v>1604</v>
      </c>
      <c r="F168" s="312"/>
      <c r="G168" s="312"/>
      <c r="H168" s="391">
        <f>MAX((F168-G168),0)</f>
        <v>0</v>
      </c>
      <c r="I168" s="910">
        <v>1.5</v>
      </c>
      <c r="J168" s="269">
        <f>H168*I168</f>
        <v>0</v>
      </c>
      <c r="K168" s="81"/>
      <c r="L168" s="81"/>
      <c r="M168" s="81"/>
      <c r="N168" s="82"/>
      <c r="O168" s="81"/>
      <c r="P168" s="81"/>
      <c r="Q168" s="81"/>
      <c r="R168" s="81"/>
      <c r="S168" s="81"/>
    </row>
    <row r="169" spans="2:19" ht="15.75">
      <c r="B169" s="32" t="s">
        <v>1587</v>
      </c>
      <c r="C169" s="297"/>
      <c r="D169" s="1304" t="s">
        <v>1038</v>
      </c>
      <c r="E169" s="233" t="s">
        <v>1604</v>
      </c>
      <c r="F169" s="162"/>
      <c r="G169" s="162"/>
      <c r="H169" s="392">
        <f>MAX((F169-G169),0)</f>
        <v>0</v>
      </c>
      <c r="I169" s="263"/>
      <c r="J169" s="266">
        <f>H169*I169</f>
        <v>0</v>
      </c>
      <c r="K169" s="81"/>
      <c r="L169" s="81"/>
      <c r="M169" s="81"/>
      <c r="N169" s="886"/>
      <c r="O169" s="81"/>
      <c r="P169" s="81"/>
      <c r="Q169" s="81"/>
      <c r="R169" s="81"/>
      <c r="S169" s="81"/>
    </row>
    <row r="170" spans="2:19" ht="15.75">
      <c r="B170" s="32" t="s">
        <v>1950</v>
      </c>
      <c r="C170" s="1301"/>
      <c r="D170" s="1311"/>
      <c r="E170" s="372"/>
      <c r="F170" s="259"/>
      <c r="G170" s="259"/>
      <c r="H170" s="259"/>
      <c r="I170" s="1093"/>
      <c r="J170" s="260"/>
      <c r="K170" s="81"/>
      <c r="L170" s="81"/>
      <c r="M170" s="81"/>
      <c r="N170" s="886"/>
      <c r="O170" s="81"/>
      <c r="P170" s="81"/>
      <c r="Q170" s="81"/>
      <c r="R170" s="81"/>
      <c r="S170" s="81"/>
    </row>
    <row r="171" spans="2:19" ht="15.75">
      <c r="B171" s="32" t="s">
        <v>1132</v>
      </c>
      <c r="C171" s="95" t="s">
        <v>1280</v>
      </c>
      <c r="D171" s="394" t="s">
        <v>1790</v>
      </c>
      <c r="E171" s="360"/>
      <c r="F171" s="312"/>
      <c r="G171" s="312"/>
      <c r="H171" s="391">
        <f>MAX((F171-G171),0)</f>
        <v>0</v>
      </c>
      <c r="I171" s="910">
        <v>0.75</v>
      </c>
      <c r="J171" s="478">
        <f>H171*I171</f>
        <v>0</v>
      </c>
      <c r="K171" s="81"/>
      <c r="L171" s="81"/>
      <c r="M171" s="81"/>
      <c r="N171" s="82"/>
      <c r="O171" s="81"/>
      <c r="P171" s="81"/>
      <c r="Q171" s="81"/>
      <c r="R171" s="81"/>
      <c r="S171" s="81"/>
    </row>
    <row r="172" spans="2:19" ht="15.75">
      <c r="B172" s="32" t="s">
        <v>1950</v>
      </c>
      <c r="C172" s="909" t="s">
        <v>1297</v>
      </c>
      <c r="D172" s="425" t="s">
        <v>1238</v>
      </c>
      <c r="E172" s="439"/>
      <c r="F172" s="177"/>
      <c r="G172" s="177"/>
      <c r="H172" s="177"/>
      <c r="I172" s="282" t="s">
        <v>1950</v>
      </c>
      <c r="J172" s="283"/>
      <c r="K172" s="81"/>
      <c r="L172" s="81"/>
      <c r="M172" s="81"/>
      <c r="N172" s="886"/>
      <c r="O172" s="81"/>
      <c r="P172" s="81"/>
      <c r="Q172" s="81"/>
      <c r="R172" s="81"/>
      <c r="S172" s="81"/>
    </row>
    <row r="173" spans="2:19" ht="15.75">
      <c r="B173" s="32"/>
      <c r="C173" s="451" t="s">
        <v>1541</v>
      </c>
      <c r="D173" s="890" t="s">
        <v>552</v>
      </c>
      <c r="E173" s="440"/>
      <c r="F173" s="125"/>
      <c r="G173" s="125"/>
      <c r="H173" s="125"/>
      <c r="I173" s="223"/>
      <c r="J173" s="284"/>
      <c r="K173" s="81"/>
      <c r="L173" s="81"/>
      <c r="M173" s="81"/>
      <c r="N173" s="886"/>
      <c r="O173" s="81"/>
      <c r="P173" s="81"/>
      <c r="Q173" s="81"/>
      <c r="R173" s="81"/>
      <c r="S173" s="81"/>
    </row>
    <row r="174" spans="2:19" ht="19.5" customHeight="1">
      <c r="B174" s="32" t="s">
        <v>2425</v>
      </c>
      <c r="C174" s="451"/>
      <c r="D174" s="1365" t="s">
        <v>360</v>
      </c>
      <c r="E174" s="259"/>
      <c r="F174" s="162"/>
      <c r="G174" s="162"/>
      <c r="H174" s="392">
        <f>MAX((F174-G174),0)</f>
        <v>0</v>
      </c>
      <c r="I174" s="263"/>
      <c r="J174" s="266">
        <f>H174*I174</f>
        <v>0</v>
      </c>
      <c r="K174" s="81"/>
      <c r="L174" s="81"/>
      <c r="M174" s="81"/>
      <c r="N174" s="82"/>
      <c r="O174" s="81"/>
      <c r="P174" s="81"/>
      <c r="Q174" s="81"/>
      <c r="R174" s="81"/>
      <c r="S174" s="81"/>
    </row>
    <row r="175" spans="2:19" ht="30" customHeight="1">
      <c r="B175" s="32" t="s">
        <v>2426</v>
      </c>
      <c r="C175" s="451"/>
      <c r="D175" s="1366" t="s">
        <v>361</v>
      </c>
      <c r="E175" s="259"/>
      <c r="F175" s="162"/>
      <c r="G175" s="162"/>
      <c r="H175" s="392">
        <f>MAX((F175-G175),0)</f>
        <v>0</v>
      </c>
      <c r="I175" s="263"/>
      <c r="J175" s="266">
        <f>H175*I175</f>
        <v>0</v>
      </c>
      <c r="K175" s="81"/>
      <c r="L175" s="81"/>
      <c r="M175" s="81"/>
      <c r="N175" s="82"/>
      <c r="O175" s="81"/>
      <c r="P175" s="81"/>
      <c r="Q175" s="81"/>
      <c r="R175" s="81"/>
      <c r="S175" s="81"/>
    </row>
    <row r="176" spans="2:19" ht="30">
      <c r="B176" s="32" t="s">
        <v>2427</v>
      </c>
      <c r="C176" s="95"/>
      <c r="D176" s="1367" t="s">
        <v>362</v>
      </c>
      <c r="E176" s="259"/>
      <c r="F176" s="162"/>
      <c r="G176" s="162"/>
      <c r="H176" s="392">
        <f>MAX((F176-G176),0)</f>
        <v>0</v>
      </c>
      <c r="I176" s="263"/>
      <c r="J176" s="266">
        <f>H176*I176</f>
        <v>0</v>
      </c>
      <c r="K176" s="81"/>
      <c r="L176" s="81"/>
      <c r="M176" s="81"/>
      <c r="N176" s="886"/>
      <c r="O176" s="81"/>
      <c r="P176" s="81"/>
      <c r="Q176" s="81"/>
      <c r="R176" s="81"/>
      <c r="S176" s="81"/>
    </row>
    <row r="177" spans="1:19" ht="30">
      <c r="B177" s="32" t="s">
        <v>2428</v>
      </c>
      <c r="C177" s="95"/>
      <c r="D177" s="1367" t="s">
        <v>363</v>
      </c>
      <c r="E177" s="259"/>
      <c r="F177" s="162"/>
      <c r="G177" s="162"/>
      <c r="H177" s="392">
        <f>MAX((F177-G177),0)</f>
        <v>0</v>
      </c>
      <c r="I177" s="263"/>
      <c r="J177" s="266">
        <f>H177*I177</f>
        <v>0</v>
      </c>
      <c r="K177" s="81"/>
      <c r="L177" s="81"/>
      <c r="M177" s="81"/>
      <c r="N177" s="886"/>
      <c r="O177" s="81"/>
      <c r="P177" s="81"/>
      <c r="Q177" s="81"/>
      <c r="R177" s="81"/>
      <c r="S177" s="81"/>
    </row>
    <row r="178" spans="1:19" ht="21.75" customHeight="1">
      <c r="B178" s="32" t="s">
        <v>2429</v>
      </c>
      <c r="C178" s="95"/>
      <c r="D178" s="1368" t="s">
        <v>364</v>
      </c>
      <c r="E178" s="259"/>
      <c r="F178" s="162"/>
      <c r="G178" s="162"/>
      <c r="H178" s="392">
        <f>MAX((F178-G178),0)</f>
        <v>0</v>
      </c>
      <c r="I178" s="263"/>
      <c r="J178" s="266">
        <f>H178*I178</f>
        <v>0</v>
      </c>
      <c r="K178" s="81"/>
      <c r="L178" s="81"/>
      <c r="M178" s="81"/>
      <c r="N178" s="886"/>
      <c r="O178" s="81"/>
      <c r="P178" s="81"/>
      <c r="Q178" s="81"/>
      <c r="R178" s="81"/>
      <c r="S178" s="81"/>
    </row>
    <row r="179" spans="1:19" ht="15.75">
      <c r="B179" s="32"/>
      <c r="C179" s="95"/>
      <c r="D179" s="353"/>
      <c r="E179" s="259"/>
      <c r="F179" s="259"/>
      <c r="G179" s="259"/>
      <c r="H179" s="259"/>
      <c r="I179" s="905"/>
      <c r="J179" s="259"/>
      <c r="K179" s="81"/>
      <c r="L179" s="81"/>
      <c r="M179" s="81"/>
      <c r="N179" s="886"/>
      <c r="O179" s="81"/>
      <c r="P179" s="81"/>
      <c r="Q179" s="81"/>
      <c r="R179" s="81"/>
      <c r="S179" s="81"/>
    </row>
    <row r="180" spans="1:19" ht="15.75">
      <c r="B180" s="32"/>
      <c r="C180" s="106" t="s">
        <v>1542</v>
      </c>
      <c r="D180" s="425" t="s">
        <v>849</v>
      </c>
      <c r="E180" s="259"/>
      <c r="F180" s="259"/>
      <c r="G180" s="259"/>
      <c r="H180" s="259"/>
      <c r="I180" s="259"/>
      <c r="J180" s="259"/>
      <c r="K180" s="81"/>
      <c r="L180" s="81"/>
      <c r="M180" s="81"/>
      <c r="N180" s="886"/>
      <c r="O180" s="81"/>
      <c r="P180" s="81"/>
      <c r="Q180" s="81"/>
      <c r="R180" s="81"/>
      <c r="S180" s="81"/>
    </row>
    <row r="181" spans="1:19" ht="15.75">
      <c r="B181" s="32" t="s">
        <v>2430</v>
      </c>
      <c r="C181" s="95"/>
      <c r="D181" s="1369" t="s">
        <v>360</v>
      </c>
      <c r="E181" s="361"/>
      <c r="F181" s="273"/>
      <c r="G181" s="273"/>
      <c r="H181" s="391">
        <f>MAX((F181-G181),0)</f>
        <v>0</v>
      </c>
      <c r="I181" s="263"/>
      <c r="J181" s="269">
        <f>H181*I181</f>
        <v>0</v>
      </c>
      <c r="K181" s="81"/>
      <c r="L181" s="81"/>
      <c r="M181" s="81"/>
      <c r="N181" s="886"/>
      <c r="O181" s="81"/>
      <c r="P181" s="81"/>
      <c r="Q181" s="81"/>
      <c r="R181" s="81"/>
      <c r="S181" s="81"/>
    </row>
    <row r="182" spans="1:19" ht="30">
      <c r="B182" s="32" t="s">
        <v>2431</v>
      </c>
      <c r="C182" s="95"/>
      <c r="D182" s="1369" t="s">
        <v>361</v>
      </c>
      <c r="E182" s="259"/>
      <c r="F182" s="162"/>
      <c r="G182" s="162"/>
      <c r="H182" s="392">
        <f>MAX((F182-G182),0)</f>
        <v>0</v>
      </c>
      <c r="I182" s="263"/>
      <c r="J182" s="266">
        <f>H182*I182</f>
        <v>0</v>
      </c>
      <c r="K182" s="81"/>
      <c r="L182" s="81"/>
      <c r="M182" s="81"/>
      <c r="N182" s="886"/>
      <c r="O182" s="81"/>
      <c r="P182" s="81"/>
      <c r="Q182" s="81"/>
      <c r="R182" s="81"/>
      <c r="S182" s="81"/>
    </row>
    <row r="183" spans="1:19" ht="30">
      <c r="B183" s="32" t="s">
        <v>2432</v>
      </c>
      <c r="C183" s="948"/>
      <c r="D183" s="1370" t="s">
        <v>362</v>
      </c>
      <c r="E183" s="330"/>
      <c r="F183" s="162"/>
      <c r="G183" s="162"/>
      <c r="H183" s="406">
        <f>MAX((F183-G183),0)</f>
        <v>0</v>
      </c>
      <c r="I183" s="263"/>
      <c r="J183" s="268">
        <f>H183*I183</f>
        <v>0</v>
      </c>
      <c r="K183" s="81"/>
      <c r="L183" s="81"/>
      <c r="M183" s="81"/>
      <c r="N183" s="886"/>
      <c r="O183" s="81"/>
      <c r="P183" s="81"/>
      <c r="Q183" s="81"/>
      <c r="R183" s="81"/>
      <c r="S183" s="81"/>
    </row>
    <row r="184" spans="1:19" ht="30">
      <c r="B184" s="47" t="s">
        <v>2433</v>
      </c>
      <c r="C184" s="95"/>
      <c r="D184" s="1370" t="s">
        <v>363</v>
      </c>
      <c r="E184" s="330"/>
      <c r="F184" s="162"/>
      <c r="G184" s="162"/>
      <c r="H184" s="406">
        <f>MAX((F184-G184),0)</f>
        <v>0</v>
      </c>
      <c r="I184" s="263"/>
      <c r="J184" s="268">
        <f>H184*I184</f>
        <v>0</v>
      </c>
      <c r="K184" s="81"/>
      <c r="L184" s="81"/>
      <c r="M184" s="81"/>
      <c r="N184" s="886"/>
      <c r="O184" s="81"/>
      <c r="P184" s="81"/>
      <c r="Q184" s="81"/>
      <c r="R184" s="81"/>
      <c r="S184" s="81"/>
    </row>
    <row r="185" spans="1:19" ht="30">
      <c r="B185" s="47" t="s">
        <v>2434</v>
      </c>
      <c r="C185" s="95"/>
      <c r="D185" s="1371" t="s">
        <v>364</v>
      </c>
      <c r="E185" s="330"/>
      <c r="F185" s="162"/>
      <c r="G185" s="162"/>
      <c r="H185" s="406">
        <f>MAX((F185-G185),0)</f>
        <v>0</v>
      </c>
      <c r="I185" s="263"/>
      <c r="J185" s="268">
        <f>H185*I185</f>
        <v>0</v>
      </c>
      <c r="K185" s="81"/>
      <c r="L185" s="81"/>
      <c r="M185" s="81"/>
      <c r="N185" s="886"/>
      <c r="O185" s="81"/>
      <c r="P185" s="81"/>
      <c r="Q185" s="81"/>
      <c r="R185" s="81"/>
      <c r="S185" s="81"/>
    </row>
    <row r="186" spans="1:19" ht="21.75" customHeight="1">
      <c r="B186" s="32"/>
      <c r="C186" s="451"/>
      <c r="D186" s="1313" t="s">
        <v>2279</v>
      </c>
      <c r="E186" s="259"/>
      <c r="F186" s="259"/>
      <c r="G186" s="259"/>
      <c r="H186" s="259"/>
      <c r="I186" s="905"/>
      <c r="J186" s="259"/>
      <c r="K186" s="81"/>
      <c r="L186" s="81"/>
      <c r="M186" s="81"/>
      <c r="N186" s="886"/>
      <c r="O186" s="81"/>
      <c r="P186" s="81"/>
      <c r="Q186" s="81"/>
      <c r="R186" s="81"/>
      <c r="S186" s="81"/>
    </row>
    <row r="187" spans="1:19" s="30" customFormat="1" ht="15.75">
      <c r="A187" s="27"/>
      <c r="B187" s="32" t="s">
        <v>2118</v>
      </c>
      <c r="C187" s="451" t="s">
        <v>553</v>
      </c>
      <c r="D187" s="394" t="s">
        <v>2359</v>
      </c>
      <c r="E187" s="332"/>
      <c r="F187" s="273"/>
      <c r="G187" s="273"/>
      <c r="H187" s="391">
        <f>MAX((F187-G187),0)</f>
        <v>0</v>
      </c>
      <c r="I187" s="323"/>
      <c r="J187" s="269">
        <f>H187*I187</f>
        <v>0</v>
      </c>
      <c r="K187" s="82"/>
      <c r="L187" s="81"/>
      <c r="M187" s="82"/>
      <c r="N187" s="886"/>
      <c r="O187" s="82"/>
      <c r="P187" s="82"/>
      <c r="Q187" s="82"/>
      <c r="R187" s="82"/>
      <c r="S187" s="82"/>
    </row>
    <row r="188" spans="1:19" s="30" customFormat="1" ht="15.75">
      <c r="A188" s="27"/>
      <c r="B188" s="32"/>
      <c r="C188" s="1301"/>
      <c r="D188" s="1305"/>
      <c r="E188" s="326"/>
      <c r="F188" s="264"/>
      <c r="G188" s="264"/>
      <c r="H188" s="264"/>
      <c r="I188" s="1099"/>
      <c r="J188" s="264"/>
      <c r="K188" s="82"/>
      <c r="L188" s="81"/>
      <c r="M188" s="82"/>
      <c r="N188" s="886"/>
      <c r="O188" s="82"/>
      <c r="P188" s="82"/>
      <c r="Q188" s="82"/>
      <c r="R188" s="82"/>
      <c r="S188" s="82"/>
    </row>
    <row r="189" spans="1:19" ht="15.75" hidden="1">
      <c r="B189" s="32" t="s">
        <v>1950</v>
      </c>
      <c r="C189" s="451"/>
      <c r="D189" s="395"/>
      <c r="E189" s="361"/>
      <c r="F189" s="361"/>
      <c r="G189" s="361"/>
      <c r="H189" s="360"/>
      <c r="I189" s="903" t="s">
        <v>1950</v>
      </c>
      <c r="J189" s="902"/>
      <c r="K189" s="81"/>
      <c r="L189" s="81"/>
      <c r="M189" s="81"/>
      <c r="N189" s="886"/>
      <c r="O189" s="81"/>
      <c r="P189" s="81"/>
      <c r="Q189" s="81"/>
      <c r="R189" s="81"/>
      <c r="S189" s="81"/>
    </row>
    <row r="190" spans="1:19" ht="15.75">
      <c r="B190" s="32" t="s">
        <v>2316</v>
      </c>
      <c r="C190" s="95" t="s">
        <v>554</v>
      </c>
      <c r="D190" s="900" t="s">
        <v>2360</v>
      </c>
      <c r="E190" s="330"/>
      <c r="F190" s="330"/>
      <c r="G190" s="330"/>
      <c r="H190" s="330"/>
      <c r="I190" s="330"/>
      <c r="J190" s="330"/>
      <c r="K190" s="81"/>
      <c r="L190" s="81"/>
      <c r="M190" s="81"/>
      <c r="N190" s="82"/>
      <c r="O190" s="81"/>
      <c r="P190" s="81"/>
      <c r="Q190" s="81"/>
      <c r="R190" s="81"/>
      <c r="S190" s="81"/>
    </row>
    <row r="191" spans="1:19" ht="15.75">
      <c r="B191" s="32" t="s">
        <v>113</v>
      </c>
      <c r="C191" s="101" t="s">
        <v>2180</v>
      </c>
      <c r="D191" s="1303" t="s">
        <v>2182</v>
      </c>
      <c r="E191" s="259"/>
      <c r="F191" s="162"/>
      <c r="G191" s="162"/>
      <c r="H191" s="392">
        <f>MAX((F191-G191),0)</f>
        <v>0</v>
      </c>
      <c r="I191" s="305"/>
      <c r="J191" s="268">
        <f>H191*I191</f>
        <v>0</v>
      </c>
      <c r="K191" s="81"/>
      <c r="L191" s="81"/>
      <c r="M191" s="81"/>
      <c r="N191" s="82"/>
      <c r="O191" s="81"/>
      <c r="P191" s="81"/>
      <c r="Q191" s="81"/>
      <c r="R191" s="81"/>
      <c r="S191" s="81"/>
    </row>
    <row r="192" spans="1:19" ht="15.75">
      <c r="B192" s="32" t="s">
        <v>114</v>
      </c>
      <c r="C192" s="95" t="s">
        <v>2181</v>
      </c>
      <c r="D192" s="1306" t="s">
        <v>2183</v>
      </c>
      <c r="E192" s="176"/>
      <c r="F192" s="279"/>
      <c r="G192" s="279"/>
      <c r="H192" s="406">
        <f>MAX((F192-G192),0)</f>
        <v>0</v>
      </c>
      <c r="I192" s="305"/>
      <c r="J192" s="268">
        <f>H192*I192</f>
        <v>0</v>
      </c>
      <c r="K192" s="81"/>
      <c r="L192" s="81"/>
      <c r="M192" s="81"/>
      <c r="N192" s="82"/>
      <c r="O192" s="81"/>
      <c r="P192" s="81"/>
      <c r="Q192" s="81"/>
      <c r="R192" s="81"/>
      <c r="S192" s="81"/>
    </row>
    <row r="193" spans="2:19" ht="15.75">
      <c r="B193" s="32" t="s">
        <v>1950</v>
      </c>
      <c r="C193" s="1301"/>
      <c r="D193" s="353"/>
      <c r="E193" s="259"/>
      <c r="F193" s="259"/>
      <c r="G193" s="259"/>
      <c r="H193" s="259"/>
      <c r="I193" s="905"/>
      <c r="J193" s="259"/>
      <c r="K193" s="81"/>
      <c r="L193" s="81"/>
      <c r="M193" s="81"/>
      <c r="N193" s="886"/>
      <c r="O193" s="81"/>
      <c r="P193" s="81"/>
      <c r="Q193" s="81"/>
      <c r="R193" s="81"/>
      <c r="S193" s="81"/>
    </row>
    <row r="194" spans="2:19" ht="15.75">
      <c r="B194" s="32" t="s">
        <v>1950</v>
      </c>
      <c r="C194" s="297" t="s">
        <v>1281</v>
      </c>
      <c r="D194" s="117" t="s">
        <v>2361</v>
      </c>
      <c r="E194" s="440"/>
      <c r="F194" s="125"/>
      <c r="G194" s="125"/>
      <c r="H194" s="125"/>
      <c r="I194" s="223" t="s">
        <v>1950</v>
      </c>
      <c r="J194" s="284"/>
      <c r="K194" s="81"/>
      <c r="L194" s="81"/>
      <c r="M194" s="81"/>
      <c r="N194" s="886"/>
      <c r="O194" s="81"/>
      <c r="P194" s="81"/>
      <c r="Q194" s="81"/>
      <c r="R194" s="81"/>
      <c r="S194" s="81"/>
    </row>
    <row r="195" spans="2:19" ht="30">
      <c r="B195" s="32" t="s">
        <v>1950</v>
      </c>
      <c r="C195" s="297"/>
      <c r="D195" s="316" t="s">
        <v>1290</v>
      </c>
      <c r="E195" s="440"/>
      <c r="F195" s="125"/>
      <c r="G195" s="125"/>
      <c r="H195" s="125"/>
      <c r="I195" s="223"/>
      <c r="J195" s="284"/>
      <c r="K195" s="81"/>
      <c r="L195" s="81"/>
      <c r="M195" s="81"/>
      <c r="N195" s="886"/>
      <c r="O195" s="81"/>
      <c r="P195" s="81"/>
      <c r="Q195" s="81"/>
      <c r="R195" s="81"/>
      <c r="S195" s="81"/>
    </row>
    <row r="196" spans="2:19" ht="30">
      <c r="B196" s="32" t="s">
        <v>1950</v>
      </c>
      <c r="C196" s="297"/>
      <c r="D196" s="316" t="s">
        <v>2362</v>
      </c>
      <c r="E196" s="442"/>
      <c r="F196" s="175"/>
      <c r="G196" s="175"/>
      <c r="H196" s="125"/>
      <c r="I196" s="286" t="s">
        <v>1950</v>
      </c>
      <c r="J196" s="287"/>
      <c r="K196" s="81"/>
      <c r="L196" s="81"/>
      <c r="M196" s="81"/>
      <c r="N196" s="886"/>
      <c r="O196" s="81"/>
      <c r="P196" s="81"/>
      <c r="Q196" s="81"/>
      <c r="R196" s="81"/>
      <c r="S196" s="81"/>
    </row>
    <row r="197" spans="2:19" ht="15.75">
      <c r="B197" s="32" t="s">
        <v>523</v>
      </c>
      <c r="C197" s="297"/>
      <c r="D197" s="316" t="s">
        <v>2172</v>
      </c>
      <c r="E197" s="259"/>
      <c r="F197" s="162"/>
      <c r="G197" s="162"/>
      <c r="H197" s="392">
        <f>MAX((F197-G197),0)</f>
        <v>0</v>
      </c>
      <c r="I197" s="464">
        <v>1.5</v>
      </c>
      <c r="J197" s="266">
        <f>H197*I197</f>
        <v>0</v>
      </c>
      <c r="K197" s="81"/>
      <c r="L197" s="81"/>
      <c r="M197" s="81"/>
      <c r="N197" s="82"/>
      <c r="O197" s="81"/>
      <c r="P197" s="81"/>
      <c r="Q197" s="81"/>
      <c r="R197" s="81"/>
      <c r="S197" s="81"/>
    </row>
    <row r="198" spans="2:19" ht="15.75">
      <c r="B198" s="32" t="s">
        <v>1003</v>
      </c>
      <c r="C198" s="297"/>
      <c r="D198" s="501" t="s">
        <v>2171</v>
      </c>
      <c r="E198" s="259"/>
      <c r="F198" s="162"/>
      <c r="G198" s="162"/>
      <c r="H198" s="392">
        <f>MAX((F198-G198),0)</f>
        <v>0</v>
      </c>
      <c r="I198" s="464">
        <v>1</v>
      </c>
      <c r="J198" s="266">
        <f>H198*I198</f>
        <v>0</v>
      </c>
      <c r="K198" s="81"/>
      <c r="L198" s="81"/>
      <c r="M198" s="81"/>
      <c r="N198" s="886"/>
      <c r="O198" s="81"/>
      <c r="P198" s="81"/>
      <c r="Q198" s="81"/>
      <c r="R198" s="81"/>
      <c r="S198" s="81"/>
    </row>
    <row r="199" spans="2:19" ht="15.75">
      <c r="B199" s="32" t="s">
        <v>1002</v>
      </c>
      <c r="C199" s="297"/>
      <c r="D199" s="501" t="s">
        <v>2288</v>
      </c>
      <c r="E199" s="259"/>
      <c r="F199" s="162"/>
      <c r="G199" s="162"/>
      <c r="H199" s="392">
        <f>MAX((F199-G199),0)</f>
        <v>0</v>
      </c>
      <c r="I199" s="464">
        <v>0.5</v>
      </c>
      <c r="J199" s="266">
        <f>H199*I199</f>
        <v>0</v>
      </c>
      <c r="K199" s="81"/>
      <c r="L199" s="81"/>
      <c r="M199" s="81"/>
      <c r="N199" s="82"/>
      <c r="O199" s="81"/>
      <c r="P199" s="81"/>
      <c r="Q199" s="81"/>
      <c r="R199" s="81"/>
      <c r="S199" s="81"/>
    </row>
    <row r="200" spans="2:19" ht="45">
      <c r="B200" s="32" t="s">
        <v>1129</v>
      </c>
      <c r="C200" s="297"/>
      <c r="D200" s="501" t="s">
        <v>1406</v>
      </c>
      <c r="E200" s="330"/>
      <c r="F200" s="279"/>
      <c r="G200" s="279"/>
      <c r="H200" s="392">
        <f>MAX((F200-G200),0)</f>
        <v>0</v>
      </c>
      <c r="I200" s="897">
        <v>1</v>
      </c>
      <c r="J200" s="268">
        <f>H200*I200</f>
        <v>0</v>
      </c>
      <c r="K200" s="81"/>
      <c r="L200" s="81"/>
      <c r="M200" s="81"/>
      <c r="N200" s="886"/>
      <c r="O200" s="81"/>
      <c r="P200" s="81"/>
      <c r="Q200" s="81"/>
      <c r="R200" s="81"/>
      <c r="S200" s="81"/>
    </row>
    <row r="201" spans="2:19" ht="30">
      <c r="B201" s="32" t="s">
        <v>1950</v>
      </c>
      <c r="C201" s="297"/>
      <c r="D201" s="316" t="s">
        <v>2000</v>
      </c>
      <c r="E201" s="439"/>
      <c r="F201" s="177"/>
      <c r="G201" s="177"/>
      <c r="H201" s="177"/>
      <c r="I201" s="282" t="s">
        <v>1950</v>
      </c>
      <c r="J201" s="283"/>
      <c r="K201" s="81"/>
      <c r="L201" s="81"/>
      <c r="M201" s="81"/>
      <c r="N201" s="886"/>
      <c r="O201" s="81"/>
      <c r="P201" s="81"/>
      <c r="Q201" s="81"/>
      <c r="R201" s="81"/>
      <c r="S201" s="81"/>
    </row>
    <row r="202" spans="2:19" ht="30">
      <c r="B202" s="32" t="s">
        <v>1950</v>
      </c>
      <c r="C202" s="297"/>
      <c r="D202" s="316" t="s">
        <v>2362</v>
      </c>
      <c r="E202" s="442"/>
      <c r="F202" s="175"/>
      <c r="G202" s="175"/>
      <c r="H202" s="125"/>
      <c r="I202" s="286" t="s">
        <v>1950</v>
      </c>
      <c r="J202" s="287"/>
      <c r="K202" s="81"/>
      <c r="L202" s="81"/>
      <c r="M202" s="81"/>
      <c r="N202" s="886"/>
      <c r="O202" s="81"/>
      <c r="P202" s="81"/>
      <c r="Q202" s="81"/>
      <c r="R202" s="81"/>
      <c r="S202" s="81"/>
    </row>
    <row r="203" spans="2:19" ht="15.75">
      <c r="B203" s="32" t="s">
        <v>836</v>
      </c>
      <c r="C203" s="297"/>
      <c r="D203" s="316" t="s">
        <v>2172</v>
      </c>
      <c r="E203" s="259"/>
      <c r="F203" s="162"/>
      <c r="G203" s="162"/>
      <c r="H203" s="392">
        <f>MAX((F203-G203),0)</f>
        <v>0</v>
      </c>
      <c r="I203" s="464">
        <v>1</v>
      </c>
      <c r="J203" s="266">
        <f>H203*I203</f>
        <v>0</v>
      </c>
      <c r="K203" s="81"/>
      <c r="L203" s="81"/>
      <c r="M203" s="81"/>
      <c r="N203" s="886"/>
      <c r="O203" s="81"/>
      <c r="P203" s="81"/>
      <c r="Q203" s="81"/>
      <c r="R203" s="81"/>
      <c r="S203" s="81"/>
    </row>
    <row r="204" spans="2:19" ht="15.75">
      <c r="B204" s="32" t="s">
        <v>835</v>
      </c>
      <c r="C204" s="297"/>
      <c r="D204" s="501" t="s">
        <v>2171</v>
      </c>
      <c r="E204" s="259"/>
      <c r="F204" s="162"/>
      <c r="G204" s="162"/>
      <c r="H204" s="392">
        <f>MAX((F204-G204),0)</f>
        <v>0</v>
      </c>
      <c r="I204" s="464">
        <v>0.75</v>
      </c>
      <c r="J204" s="266">
        <f>H204*I204</f>
        <v>0</v>
      </c>
      <c r="K204" s="81"/>
      <c r="L204" s="81"/>
      <c r="M204" s="81"/>
      <c r="N204" s="82"/>
      <c r="O204" s="81"/>
      <c r="P204" s="81"/>
      <c r="Q204" s="81"/>
      <c r="R204" s="81"/>
      <c r="S204" s="81"/>
    </row>
    <row r="205" spans="2:19" ht="15.75">
      <c r="B205" s="32" t="s">
        <v>1008</v>
      </c>
      <c r="C205" s="333"/>
      <c r="D205" s="501" t="s">
        <v>2288</v>
      </c>
      <c r="E205" s="259"/>
      <c r="F205" s="162"/>
      <c r="G205" s="162"/>
      <c r="H205" s="392">
        <f>MAX((F205-G205),0)</f>
        <v>0</v>
      </c>
      <c r="I205" s="464">
        <v>0.5</v>
      </c>
      <c r="J205" s="266">
        <f>H205*I205</f>
        <v>0</v>
      </c>
      <c r="K205" s="81"/>
      <c r="L205" s="81"/>
      <c r="M205" s="81"/>
      <c r="N205" s="82"/>
      <c r="O205" s="81"/>
      <c r="P205" s="81"/>
      <c r="Q205" s="81"/>
      <c r="R205" s="81"/>
      <c r="S205" s="81"/>
    </row>
    <row r="206" spans="2:19" ht="15.75">
      <c r="B206" s="32" t="s">
        <v>1950</v>
      </c>
      <c r="C206" s="95" t="s">
        <v>1282</v>
      </c>
      <c r="D206" s="395"/>
      <c r="E206" s="259"/>
      <c r="F206" s="259"/>
      <c r="G206" s="259"/>
      <c r="H206" s="330"/>
      <c r="I206" s="261" t="s">
        <v>1950</v>
      </c>
      <c r="J206" s="260"/>
      <c r="K206" s="81"/>
      <c r="L206" s="81"/>
      <c r="M206" s="81"/>
      <c r="N206" s="886"/>
      <c r="O206" s="81"/>
      <c r="P206" s="81"/>
      <c r="Q206" s="81"/>
      <c r="R206" s="81"/>
      <c r="S206" s="81"/>
    </row>
    <row r="207" spans="2:19" ht="15.75">
      <c r="B207" s="32" t="s">
        <v>2117</v>
      </c>
      <c r="C207" s="25"/>
      <c r="D207" s="1308" t="s">
        <v>1395</v>
      </c>
      <c r="E207" s="372"/>
      <c r="F207" s="162"/>
      <c r="G207" s="162"/>
      <c r="H207" s="392">
        <f>MAX((F207-G207),0)</f>
        <v>0</v>
      </c>
      <c r="I207" s="263"/>
      <c r="J207" s="266">
        <f>H207*I207</f>
        <v>0</v>
      </c>
      <c r="K207" s="81"/>
      <c r="L207" s="81"/>
      <c r="M207" s="81"/>
      <c r="N207" s="82"/>
      <c r="O207" s="81"/>
      <c r="P207" s="81"/>
      <c r="Q207" s="81"/>
      <c r="R207" s="81"/>
      <c r="S207" s="81"/>
    </row>
    <row r="208" spans="2:19" ht="15.75">
      <c r="B208" s="32"/>
      <c r="C208" s="1301"/>
      <c r="D208" s="1307"/>
      <c r="E208" s="259"/>
      <c r="F208" s="259"/>
      <c r="G208" s="259"/>
      <c r="H208" s="259"/>
      <c r="I208" s="905"/>
      <c r="J208" s="259"/>
      <c r="K208" s="81"/>
      <c r="L208" s="81"/>
      <c r="M208" s="81"/>
      <c r="N208" s="82"/>
      <c r="O208" s="81"/>
      <c r="P208" s="81"/>
      <c r="Q208" s="81"/>
      <c r="R208" s="81"/>
      <c r="S208" s="81"/>
    </row>
    <row r="209" spans="1:19" ht="60">
      <c r="B209" s="32" t="s">
        <v>1950</v>
      </c>
      <c r="C209" s="451" t="s">
        <v>1283</v>
      </c>
      <c r="D209" s="394" t="s">
        <v>479</v>
      </c>
      <c r="E209" s="442"/>
      <c r="F209" s="175"/>
      <c r="G209" s="175"/>
      <c r="H209" s="125"/>
      <c r="I209" s="286"/>
      <c r="J209" s="287"/>
      <c r="K209" s="81"/>
      <c r="L209" s="81"/>
      <c r="M209" s="81"/>
      <c r="N209" s="886"/>
      <c r="O209" s="81"/>
      <c r="P209" s="81"/>
      <c r="Q209" s="81"/>
      <c r="R209" s="81"/>
      <c r="S209" s="81"/>
    </row>
    <row r="210" spans="1:19" ht="15.75">
      <c r="B210" s="32" t="s">
        <v>2452</v>
      </c>
      <c r="C210" s="451"/>
      <c r="D210" s="906" t="s">
        <v>2439</v>
      </c>
      <c r="E210" s="259"/>
      <c r="F210" s="162"/>
      <c r="G210" s="162"/>
      <c r="H210" s="392">
        <f>MAX((F210-G210),0)</f>
        <v>0</v>
      </c>
      <c r="I210" s="464">
        <v>1</v>
      </c>
      <c r="J210" s="266">
        <f>H210*I210</f>
        <v>0</v>
      </c>
      <c r="K210" s="81"/>
      <c r="L210" s="81"/>
      <c r="M210" s="81"/>
      <c r="N210" s="886"/>
      <c r="O210" s="81"/>
      <c r="P210" s="81"/>
      <c r="Q210" s="81"/>
      <c r="R210" s="81"/>
      <c r="S210" s="81"/>
    </row>
    <row r="211" spans="1:19" s="30" customFormat="1" ht="15.75">
      <c r="A211" s="27"/>
      <c r="B211" s="32" t="s">
        <v>522</v>
      </c>
      <c r="C211" s="451"/>
      <c r="D211" s="949" t="s">
        <v>2440</v>
      </c>
      <c r="E211" s="259"/>
      <c r="F211" s="162"/>
      <c r="G211" s="162"/>
      <c r="H211" s="392">
        <f>MAX((F211-G211),0)</f>
        <v>0</v>
      </c>
      <c r="I211" s="464">
        <v>1.25</v>
      </c>
      <c r="J211" s="266">
        <f>H211*I211</f>
        <v>0</v>
      </c>
      <c r="K211" s="82"/>
      <c r="L211" s="81"/>
      <c r="M211" s="82"/>
      <c r="N211" s="82"/>
      <c r="O211" s="82"/>
      <c r="P211" s="82"/>
      <c r="Q211" s="82"/>
      <c r="R211" s="82"/>
      <c r="S211" s="82"/>
    </row>
    <row r="212" spans="1:19" ht="15.75">
      <c r="B212" s="47" t="s">
        <v>1703</v>
      </c>
      <c r="C212" s="887"/>
      <c r="D212" s="1092" t="s">
        <v>2451</v>
      </c>
      <c r="E212" s="259"/>
      <c r="F212" s="162"/>
      <c r="G212" s="162"/>
      <c r="H212" s="392">
        <f>MAX((F212-G212),0)</f>
        <v>0</v>
      </c>
      <c r="I212" s="263"/>
      <c r="J212" s="266">
        <f>H212*I212</f>
        <v>0</v>
      </c>
      <c r="K212" s="81"/>
      <c r="L212" s="81"/>
      <c r="M212" s="81"/>
      <c r="N212" s="886"/>
      <c r="O212" s="81"/>
      <c r="P212" s="81"/>
      <c r="Q212" s="81"/>
      <c r="R212" s="81"/>
      <c r="S212" s="81"/>
    </row>
    <row r="213" spans="1:19" s="30" customFormat="1" ht="15.75">
      <c r="A213" s="27"/>
      <c r="B213" s="32" t="s">
        <v>1950</v>
      </c>
      <c r="C213" s="227"/>
      <c r="D213" s="887"/>
      <c r="E213" s="259"/>
      <c r="F213" s="259"/>
      <c r="G213" s="259"/>
      <c r="H213" s="259"/>
      <c r="I213" s="905"/>
      <c r="J213" s="259"/>
      <c r="K213" s="82"/>
      <c r="L213" s="81"/>
      <c r="M213" s="82"/>
      <c r="N213" s="886"/>
      <c r="O213" s="82"/>
      <c r="P213" s="82"/>
      <c r="Q213" s="82"/>
      <c r="R213" s="82"/>
      <c r="S213" s="82"/>
    </row>
    <row r="214" spans="1:19" ht="30">
      <c r="B214" s="32" t="s">
        <v>1950</v>
      </c>
      <c r="C214" s="451" t="s">
        <v>555</v>
      </c>
      <c r="D214" s="394" t="s">
        <v>1098</v>
      </c>
      <c r="E214" s="440"/>
      <c r="F214" s="125"/>
      <c r="G214" s="125"/>
      <c r="H214" s="125"/>
      <c r="I214" s="223"/>
      <c r="J214" s="284"/>
      <c r="K214" s="81"/>
      <c r="L214" s="81"/>
      <c r="M214" s="81"/>
      <c r="N214" s="886"/>
      <c r="O214" s="81"/>
      <c r="P214" s="81"/>
      <c r="Q214" s="81"/>
      <c r="R214" s="81"/>
      <c r="S214" s="81"/>
    </row>
    <row r="215" spans="1:19" s="30" customFormat="1" ht="15.75">
      <c r="A215" s="27"/>
      <c r="B215" s="32" t="s">
        <v>611</v>
      </c>
      <c r="C215" s="451"/>
      <c r="D215" s="906" t="s">
        <v>2174</v>
      </c>
      <c r="E215" s="259"/>
      <c r="F215" s="162"/>
      <c r="G215" s="162"/>
      <c r="H215" s="392">
        <f>MAX((F215-G215),0)</f>
        <v>0</v>
      </c>
      <c r="I215" s="464">
        <v>1.25</v>
      </c>
      <c r="J215" s="269">
        <f>H215*I215</f>
        <v>0</v>
      </c>
      <c r="K215" s="82"/>
      <c r="L215" s="81"/>
      <c r="M215" s="82"/>
      <c r="N215" s="82"/>
      <c r="O215" s="82"/>
      <c r="P215" s="82"/>
      <c r="Q215" s="82"/>
      <c r="R215" s="82"/>
      <c r="S215" s="82"/>
    </row>
    <row r="216" spans="1:19" ht="15.75">
      <c r="B216" s="889" t="s">
        <v>612</v>
      </c>
      <c r="C216" s="96"/>
      <c r="D216" s="1404" t="s">
        <v>2173</v>
      </c>
      <c r="E216" s="259"/>
      <c r="F216" s="162"/>
      <c r="G216" s="162"/>
      <c r="H216" s="392">
        <f>MAX((F216-G216),0)</f>
        <v>0</v>
      </c>
      <c r="I216" s="263"/>
      <c r="J216" s="269">
        <f>H216*I216</f>
        <v>0</v>
      </c>
      <c r="K216" s="81"/>
      <c r="L216" s="81"/>
      <c r="M216" s="81"/>
      <c r="N216" s="886"/>
      <c r="O216" s="81"/>
      <c r="P216" s="81"/>
      <c r="Q216" s="81"/>
      <c r="R216" s="81"/>
      <c r="S216" s="81"/>
    </row>
    <row r="217" spans="1:19" s="30" customFormat="1" ht="15.75">
      <c r="A217" s="27"/>
      <c r="B217" s="32" t="s">
        <v>1950</v>
      </c>
      <c r="C217" s="227"/>
      <c r="D217" s="887"/>
      <c r="E217" s="259"/>
      <c r="F217" s="259"/>
      <c r="G217" s="259"/>
      <c r="H217" s="259"/>
      <c r="I217" s="905"/>
      <c r="J217" s="259"/>
      <c r="K217" s="82"/>
      <c r="L217" s="81"/>
      <c r="M217" s="82"/>
      <c r="N217" s="886"/>
      <c r="O217" s="82"/>
      <c r="P217" s="82"/>
      <c r="Q217" s="82"/>
      <c r="R217" s="82"/>
      <c r="S217" s="82"/>
    </row>
    <row r="218" spans="1:19" ht="30">
      <c r="B218" s="889" t="s">
        <v>2116</v>
      </c>
      <c r="C218" s="888" t="s">
        <v>1284</v>
      </c>
      <c r="D218" s="887" t="s">
        <v>486</v>
      </c>
      <c r="E218" s="262"/>
      <c r="F218" s="162"/>
      <c r="G218" s="162"/>
      <c r="H218" s="392">
        <f>MAX((F218-G218),0)</f>
        <v>0</v>
      </c>
      <c r="I218" s="263"/>
      <c r="J218" s="266">
        <f>H218*I218</f>
        <v>0</v>
      </c>
      <c r="K218" s="81"/>
      <c r="L218" s="81"/>
      <c r="M218" s="81"/>
      <c r="N218" s="886"/>
      <c r="O218" s="81"/>
      <c r="P218" s="81"/>
      <c r="Q218" s="81"/>
      <c r="R218" s="81"/>
      <c r="S218" s="81"/>
    </row>
    <row r="219" spans="1:19" ht="15.75">
      <c r="B219" s="889"/>
      <c r="C219" s="898"/>
      <c r="D219" s="887"/>
      <c r="E219" s="262"/>
      <c r="F219" s="262"/>
      <c r="G219" s="262"/>
      <c r="H219" s="262"/>
      <c r="I219" s="1090"/>
      <c r="J219" s="262"/>
      <c r="K219" s="81"/>
      <c r="L219" s="81"/>
      <c r="M219" s="81"/>
      <c r="N219" s="886"/>
      <c r="O219" s="81"/>
      <c r="P219" s="81"/>
      <c r="Q219" s="81"/>
      <c r="R219" s="81"/>
      <c r="S219" s="81"/>
    </row>
    <row r="220" spans="1:19" ht="30">
      <c r="B220" s="889" t="s">
        <v>1409</v>
      </c>
      <c r="C220" s="898" t="s">
        <v>1285</v>
      </c>
      <c r="D220" s="887" t="s">
        <v>487</v>
      </c>
      <c r="E220" s="332"/>
      <c r="F220" s="273"/>
      <c r="G220" s="273"/>
      <c r="H220" s="391">
        <f>MAX((F220-G220),0)</f>
        <v>0</v>
      </c>
      <c r="I220" s="462">
        <v>2.5</v>
      </c>
      <c r="J220" s="269">
        <f>H220*I220</f>
        <v>0</v>
      </c>
      <c r="K220" s="81"/>
      <c r="L220" s="81"/>
      <c r="M220" s="81"/>
      <c r="N220" s="886"/>
      <c r="O220" s="81"/>
      <c r="P220" s="81"/>
      <c r="Q220" s="81"/>
      <c r="R220" s="81"/>
      <c r="S220" s="81"/>
    </row>
    <row r="221" spans="1:19" s="30" customFormat="1" ht="15.75">
      <c r="A221" s="27"/>
      <c r="B221" s="32" t="s">
        <v>1950</v>
      </c>
      <c r="C221" s="309"/>
      <c r="D221" s="316"/>
      <c r="E221" s="440"/>
      <c r="F221" s="125"/>
      <c r="G221" s="125"/>
      <c r="H221" s="125"/>
      <c r="I221" s="223"/>
      <c r="J221" s="284"/>
      <c r="K221" s="82"/>
      <c r="L221" s="81"/>
      <c r="M221" s="82"/>
      <c r="N221" s="886"/>
      <c r="O221" s="82"/>
      <c r="P221" s="82"/>
      <c r="Q221" s="82"/>
      <c r="R221" s="82"/>
      <c r="S221" s="82"/>
    </row>
    <row r="222" spans="1:19" ht="15.75">
      <c r="B222" s="32" t="s">
        <v>1950</v>
      </c>
      <c r="C222" s="297"/>
      <c r="D222" s="316"/>
      <c r="E222" s="440"/>
      <c r="F222" s="125"/>
      <c r="G222" s="125"/>
      <c r="H222" s="125"/>
      <c r="I222" s="223"/>
      <c r="J222" s="284"/>
      <c r="K222" s="81"/>
      <c r="L222" s="81"/>
      <c r="M222" s="81"/>
      <c r="N222" s="886"/>
      <c r="O222" s="81"/>
      <c r="P222" s="81"/>
      <c r="Q222" s="81"/>
      <c r="R222" s="81"/>
      <c r="S222" s="81"/>
    </row>
    <row r="223" spans="1:19" ht="15.75">
      <c r="B223" s="32" t="s">
        <v>1950</v>
      </c>
      <c r="C223" s="297" t="s">
        <v>1286</v>
      </c>
      <c r="D223" s="117" t="s">
        <v>502</v>
      </c>
      <c r="E223" s="440"/>
      <c r="F223" s="125"/>
      <c r="G223" s="125"/>
      <c r="H223" s="125"/>
      <c r="I223" s="223"/>
      <c r="J223" s="284"/>
      <c r="K223" s="81"/>
      <c r="L223" s="81"/>
      <c r="M223" s="81"/>
      <c r="N223" s="886"/>
      <c r="O223" s="81"/>
      <c r="P223" s="81"/>
      <c r="Q223" s="81"/>
      <c r="R223" s="81"/>
      <c r="S223" s="81"/>
    </row>
    <row r="224" spans="1:19" ht="15.75">
      <c r="B224" s="32"/>
      <c r="C224" s="297"/>
      <c r="D224" s="316" t="s">
        <v>551</v>
      </c>
      <c r="E224" s="440"/>
      <c r="F224" s="125"/>
      <c r="G224" s="125"/>
      <c r="H224" s="125"/>
      <c r="I224" s="223"/>
      <c r="J224" s="284"/>
      <c r="K224" s="81"/>
      <c r="L224" s="81"/>
      <c r="M224" s="81"/>
      <c r="N224" s="886"/>
      <c r="O224" s="81"/>
      <c r="P224" s="81"/>
      <c r="Q224" s="81"/>
      <c r="R224" s="81"/>
      <c r="S224" s="81"/>
    </row>
    <row r="225" spans="1:19" ht="15.75">
      <c r="B225" s="895" t="s">
        <v>1153</v>
      </c>
      <c r="C225" s="297"/>
      <c r="D225" s="355"/>
      <c r="E225" s="233" t="s">
        <v>1993</v>
      </c>
      <c r="F225" s="162"/>
      <c r="G225" s="162"/>
      <c r="H225" s="392">
        <f t="shared" ref="H225:H232" si="22">MAX((F225-G225),0)</f>
        <v>0</v>
      </c>
      <c r="I225" s="464">
        <v>0.2</v>
      </c>
      <c r="J225" s="266">
        <f t="shared" ref="J225:J232" si="23">H225*I225</f>
        <v>0</v>
      </c>
      <c r="K225" s="81"/>
      <c r="L225" s="81"/>
      <c r="M225" s="81"/>
      <c r="N225" s="886"/>
      <c r="O225" s="81"/>
      <c r="P225" s="81"/>
      <c r="Q225" s="81"/>
      <c r="R225" s="81"/>
      <c r="S225" s="81"/>
    </row>
    <row r="226" spans="1:19" ht="15.75">
      <c r="B226" s="895" t="s">
        <v>1027</v>
      </c>
      <c r="C226" s="297"/>
      <c r="D226" s="355"/>
      <c r="E226" s="233" t="s">
        <v>2135</v>
      </c>
      <c r="F226" s="162"/>
      <c r="G226" s="162"/>
      <c r="H226" s="392">
        <f t="shared" si="22"/>
        <v>0</v>
      </c>
      <c r="I226" s="464">
        <v>0.3</v>
      </c>
      <c r="J226" s="266">
        <f t="shared" si="23"/>
        <v>0</v>
      </c>
      <c r="K226" s="81"/>
      <c r="L226" s="81"/>
      <c r="M226" s="81"/>
      <c r="N226" s="886"/>
      <c r="O226" s="81"/>
      <c r="P226" s="81"/>
      <c r="Q226" s="81"/>
      <c r="R226" s="81"/>
      <c r="S226" s="81"/>
    </row>
    <row r="227" spans="1:19" ht="15.75">
      <c r="B227" s="895" t="s">
        <v>949</v>
      </c>
      <c r="C227" s="297"/>
      <c r="D227" s="355"/>
      <c r="E227" s="233" t="s">
        <v>1600</v>
      </c>
      <c r="F227" s="162"/>
      <c r="G227" s="162"/>
      <c r="H227" s="392">
        <f t="shared" si="22"/>
        <v>0</v>
      </c>
      <c r="I227" s="464">
        <v>0.5</v>
      </c>
      <c r="J227" s="266">
        <f t="shared" si="23"/>
        <v>0</v>
      </c>
      <c r="K227" s="81"/>
      <c r="L227" s="81"/>
      <c r="M227" s="81"/>
      <c r="N227" s="886"/>
      <c r="O227" s="81"/>
      <c r="P227" s="81"/>
      <c r="Q227" s="81"/>
      <c r="R227" s="81"/>
      <c r="S227" s="81"/>
    </row>
    <row r="228" spans="1:19" ht="15.75">
      <c r="B228" s="895" t="s">
        <v>950</v>
      </c>
      <c r="C228" s="297"/>
      <c r="D228" s="353"/>
      <c r="E228" s="233" t="s">
        <v>1601</v>
      </c>
      <c r="F228" s="162"/>
      <c r="G228" s="162"/>
      <c r="H228" s="392">
        <f t="shared" si="22"/>
        <v>0</v>
      </c>
      <c r="I228" s="464">
        <v>1</v>
      </c>
      <c r="J228" s="266">
        <f t="shared" si="23"/>
        <v>0</v>
      </c>
      <c r="K228" s="81"/>
      <c r="L228" s="81"/>
      <c r="M228" s="81"/>
      <c r="N228" s="82"/>
      <c r="O228" s="81"/>
      <c r="P228" s="81"/>
      <c r="Q228" s="81"/>
      <c r="R228" s="81"/>
      <c r="S228" s="81"/>
    </row>
    <row r="229" spans="1:19" ht="15.75">
      <c r="B229" s="895" t="s">
        <v>1146</v>
      </c>
      <c r="C229" s="297"/>
      <c r="D229" s="353"/>
      <c r="E229" s="233" t="s">
        <v>1751</v>
      </c>
      <c r="F229" s="162"/>
      <c r="G229" s="162"/>
      <c r="H229" s="392">
        <f t="shared" si="22"/>
        <v>0</v>
      </c>
      <c r="I229" s="464">
        <v>1.5</v>
      </c>
      <c r="J229" s="266">
        <f t="shared" si="23"/>
        <v>0</v>
      </c>
      <c r="K229" s="81"/>
      <c r="L229" s="81"/>
      <c r="M229" s="81"/>
      <c r="N229" s="82"/>
      <c r="O229" s="81"/>
      <c r="P229" s="81"/>
      <c r="Q229" s="81"/>
      <c r="R229" s="81"/>
      <c r="S229" s="81"/>
    </row>
    <row r="230" spans="1:19" s="30" customFormat="1" ht="15.75">
      <c r="A230" s="27"/>
      <c r="B230" s="895" t="s">
        <v>673</v>
      </c>
      <c r="C230" s="297"/>
      <c r="D230" s="937"/>
      <c r="E230" s="233" t="s">
        <v>1604</v>
      </c>
      <c r="F230" s="162"/>
      <c r="G230" s="162"/>
      <c r="H230" s="392">
        <f t="shared" si="22"/>
        <v>0</v>
      </c>
      <c r="I230" s="464">
        <v>1</v>
      </c>
      <c r="J230" s="266">
        <f t="shared" si="23"/>
        <v>0</v>
      </c>
      <c r="K230" s="82"/>
      <c r="L230" s="81"/>
      <c r="M230" s="82"/>
      <c r="N230" s="82"/>
      <c r="O230" s="82"/>
      <c r="P230" s="82"/>
      <c r="Q230" s="82"/>
      <c r="R230" s="82"/>
      <c r="S230" s="82"/>
    </row>
    <row r="231" spans="1:19" s="30" customFormat="1" ht="15.75">
      <c r="A231" s="27"/>
      <c r="B231" s="895" t="s">
        <v>674</v>
      </c>
      <c r="C231" s="297"/>
      <c r="D231" s="937" t="s">
        <v>1038</v>
      </c>
      <c r="E231" s="233" t="s">
        <v>1604</v>
      </c>
      <c r="F231" s="162"/>
      <c r="G231" s="162"/>
      <c r="H231" s="392">
        <f t="shared" si="22"/>
        <v>0</v>
      </c>
      <c r="I231" s="464">
        <v>1.5</v>
      </c>
      <c r="J231" s="266">
        <f t="shared" si="23"/>
        <v>0</v>
      </c>
      <c r="K231" s="82"/>
      <c r="L231" s="81"/>
      <c r="M231" s="82"/>
      <c r="N231" s="82"/>
      <c r="O231" s="82"/>
      <c r="P231" s="82"/>
      <c r="Q231" s="82"/>
      <c r="R231" s="82"/>
      <c r="S231" s="82"/>
    </row>
    <row r="232" spans="1:19" s="30" customFormat="1" ht="15.75">
      <c r="A232" s="27"/>
      <c r="B232" s="889" t="s">
        <v>1147</v>
      </c>
      <c r="C232" s="297"/>
      <c r="D232" s="1101" t="s">
        <v>1038</v>
      </c>
      <c r="E232" s="233" t="s">
        <v>1604</v>
      </c>
      <c r="F232" s="162"/>
      <c r="G232" s="162"/>
      <c r="H232" s="392">
        <f t="shared" si="22"/>
        <v>0</v>
      </c>
      <c r="I232" s="263"/>
      <c r="J232" s="266">
        <f t="shared" si="23"/>
        <v>0</v>
      </c>
      <c r="K232" s="82"/>
      <c r="L232" s="81"/>
      <c r="M232" s="82"/>
      <c r="N232" s="886"/>
      <c r="O232" s="82"/>
      <c r="P232" s="82"/>
      <c r="Q232" s="82"/>
      <c r="R232" s="82"/>
      <c r="S232" s="82"/>
    </row>
    <row r="233" spans="1:19" s="30" customFormat="1" ht="15.75">
      <c r="A233" s="27"/>
      <c r="B233" s="889"/>
      <c r="C233" s="297"/>
      <c r="D233" s="887"/>
      <c r="E233" s="259"/>
      <c r="F233" s="259"/>
      <c r="G233" s="259"/>
      <c r="H233" s="259"/>
      <c r="I233" s="1093"/>
      <c r="J233" s="260"/>
      <c r="K233" s="82"/>
      <c r="L233" s="81"/>
      <c r="M233" s="82"/>
      <c r="N233" s="886"/>
      <c r="O233" s="82"/>
      <c r="P233" s="82"/>
      <c r="Q233" s="82"/>
      <c r="R233" s="82"/>
      <c r="S233" s="82"/>
    </row>
    <row r="234" spans="1:19" ht="15.75">
      <c r="B234" s="32"/>
      <c r="C234" s="297"/>
      <c r="D234" s="316" t="s">
        <v>550</v>
      </c>
      <c r="E234" s="440"/>
      <c r="F234" s="125"/>
      <c r="G234" s="125"/>
      <c r="H234" s="125"/>
      <c r="I234" s="223"/>
      <c r="J234" s="284"/>
      <c r="K234" s="81"/>
      <c r="L234" s="81"/>
      <c r="M234" s="81"/>
      <c r="N234" s="886"/>
      <c r="O234" s="81"/>
      <c r="P234" s="81"/>
      <c r="Q234" s="81"/>
      <c r="R234" s="81"/>
      <c r="S234" s="81"/>
    </row>
    <row r="235" spans="1:19" ht="15.75">
      <c r="B235" s="895" t="s">
        <v>607</v>
      </c>
      <c r="C235" s="297"/>
      <c r="D235" s="355"/>
      <c r="E235" s="893" t="s">
        <v>1039</v>
      </c>
      <c r="F235" s="162"/>
      <c r="G235" s="162"/>
      <c r="H235" s="392">
        <f t="shared" ref="H235:H242" si="24">MAX((F235-G235),0)</f>
        <v>0</v>
      </c>
      <c r="I235" s="464">
        <v>0.2</v>
      </c>
      <c r="J235" s="266">
        <f t="shared" ref="J235:J242" si="25">H235*I235</f>
        <v>0</v>
      </c>
      <c r="K235" s="81"/>
      <c r="L235" s="81"/>
      <c r="M235" s="81"/>
      <c r="N235" s="886"/>
      <c r="O235" s="81"/>
      <c r="P235" s="81"/>
      <c r="Q235" s="81"/>
      <c r="R235" s="81"/>
      <c r="S235" s="81"/>
    </row>
    <row r="236" spans="1:19" ht="15.75">
      <c r="B236" s="895" t="s">
        <v>608</v>
      </c>
      <c r="C236" s="297"/>
      <c r="D236" s="355"/>
      <c r="E236" s="893" t="s">
        <v>1040</v>
      </c>
      <c r="F236" s="162"/>
      <c r="G236" s="162"/>
      <c r="H236" s="392">
        <f t="shared" si="24"/>
        <v>0</v>
      </c>
      <c r="I236" s="464">
        <v>0.3</v>
      </c>
      <c r="J236" s="266">
        <f t="shared" si="25"/>
        <v>0</v>
      </c>
      <c r="K236" s="81"/>
      <c r="L236" s="81"/>
      <c r="M236" s="81"/>
      <c r="N236" s="886"/>
      <c r="O236" s="81"/>
      <c r="P236" s="81"/>
      <c r="Q236" s="81"/>
      <c r="R236" s="81"/>
      <c r="S236" s="81"/>
    </row>
    <row r="237" spans="1:19" ht="15.75">
      <c r="B237" s="895" t="s">
        <v>657</v>
      </c>
      <c r="C237" s="297"/>
      <c r="D237" s="355"/>
      <c r="E237" s="893" t="s">
        <v>1041</v>
      </c>
      <c r="F237" s="162"/>
      <c r="G237" s="162"/>
      <c r="H237" s="392">
        <f t="shared" si="24"/>
        <v>0</v>
      </c>
      <c r="I237" s="464">
        <v>0.5</v>
      </c>
      <c r="J237" s="266">
        <f t="shared" si="25"/>
        <v>0</v>
      </c>
      <c r="K237" s="81"/>
      <c r="L237" s="81"/>
      <c r="M237" s="81"/>
      <c r="N237" s="886"/>
      <c r="O237" s="81"/>
      <c r="P237" s="81"/>
      <c r="Q237" s="81"/>
      <c r="R237" s="81"/>
      <c r="S237" s="81"/>
    </row>
    <row r="238" spans="1:19" ht="15.75">
      <c r="B238" s="895" t="s">
        <v>919</v>
      </c>
      <c r="C238" s="297"/>
      <c r="D238" s="353"/>
      <c r="E238" s="893" t="s">
        <v>1042</v>
      </c>
      <c r="F238" s="162"/>
      <c r="G238" s="162"/>
      <c r="H238" s="392">
        <f t="shared" si="24"/>
        <v>0</v>
      </c>
      <c r="I238" s="464">
        <v>1</v>
      </c>
      <c r="J238" s="266">
        <f t="shared" si="25"/>
        <v>0</v>
      </c>
      <c r="K238" s="81"/>
      <c r="L238" s="81"/>
      <c r="M238" s="81"/>
      <c r="N238" s="82"/>
      <c r="O238" s="81"/>
      <c r="P238" s="81"/>
      <c r="Q238" s="81"/>
      <c r="R238" s="81"/>
      <c r="S238" s="81"/>
    </row>
    <row r="239" spans="1:19" ht="15.75">
      <c r="B239" s="895" t="s">
        <v>920</v>
      </c>
      <c r="C239" s="297"/>
      <c r="D239" s="353"/>
      <c r="E239" s="893" t="s">
        <v>1043</v>
      </c>
      <c r="F239" s="162"/>
      <c r="G239" s="162"/>
      <c r="H239" s="392">
        <f t="shared" si="24"/>
        <v>0</v>
      </c>
      <c r="I239" s="464">
        <v>1.5</v>
      </c>
      <c r="J239" s="266">
        <f t="shared" si="25"/>
        <v>0</v>
      </c>
      <c r="K239" s="81"/>
      <c r="L239" s="81"/>
      <c r="M239" s="81"/>
      <c r="N239" s="82"/>
      <c r="O239" s="81"/>
      <c r="P239" s="81"/>
      <c r="Q239" s="81"/>
      <c r="R239" s="81"/>
      <c r="S239" s="81"/>
    </row>
    <row r="240" spans="1:19" s="30" customFormat="1" ht="15.75">
      <c r="A240" s="27"/>
      <c r="B240" s="895" t="s">
        <v>463</v>
      </c>
      <c r="C240" s="393"/>
      <c r="D240" s="937"/>
      <c r="E240" s="950" t="s">
        <v>1604</v>
      </c>
      <c r="F240" s="162"/>
      <c r="G240" s="162"/>
      <c r="H240" s="392">
        <f t="shared" si="24"/>
        <v>0</v>
      </c>
      <c r="I240" s="464">
        <v>1</v>
      </c>
      <c r="J240" s="266">
        <f t="shared" si="25"/>
        <v>0</v>
      </c>
      <c r="K240" s="82"/>
      <c r="L240" s="81"/>
      <c r="M240" s="82"/>
      <c r="N240" s="82"/>
      <c r="O240" s="82"/>
      <c r="P240" s="82"/>
      <c r="Q240" s="82"/>
      <c r="R240" s="82"/>
      <c r="S240" s="82"/>
    </row>
    <row r="241" spans="1:19" s="30" customFormat="1" ht="15.75">
      <c r="A241" s="27"/>
      <c r="B241" s="895" t="s">
        <v>464</v>
      </c>
      <c r="C241" s="393"/>
      <c r="D241" s="937" t="s">
        <v>1038</v>
      </c>
      <c r="E241" s="233" t="s">
        <v>1604</v>
      </c>
      <c r="F241" s="162"/>
      <c r="G241" s="162"/>
      <c r="H241" s="392">
        <f t="shared" si="24"/>
        <v>0</v>
      </c>
      <c r="I241" s="464">
        <v>1.5</v>
      </c>
      <c r="J241" s="266">
        <f t="shared" si="25"/>
        <v>0</v>
      </c>
      <c r="K241" s="82"/>
      <c r="L241" s="81"/>
      <c r="M241" s="82"/>
      <c r="N241" s="82"/>
      <c r="O241" s="82"/>
      <c r="P241" s="82"/>
      <c r="Q241" s="82"/>
      <c r="R241" s="82"/>
      <c r="S241" s="82"/>
    </row>
    <row r="242" spans="1:19" s="30" customFormat="1" ht="15.75">
      <c r="A242" s="27"/>
      <c r="B242" s="889" t="s">
        <v>727</v>
      </c>
      <c r="C242" s="297"/>
      <c r="D242" s="1101" t="s">
        <v>1038</v>
      </c>
      <c r="E242" s="233" t="s">
        <v>1604</v>
      </c>
      <c r="F242" s="162"/>
      <c r="G242" s="162"/>
      <c r="H242" s="392">
        <f t="shared" si="24"/>
        <v>0</v>
      </c>
      <c r="I242" s="263"/>
      <c r="J242" s="266">
        <f t="shared" si="25"/>
        <v>0</v>
      </c>
      <c r="K242" s="82"/>
      <c r="L242" s="81"/>
      <c r="M242" s="82"/>
      <c r="N242" s="886"/>
      <c r="O242" s="82"/>
      <c r="P242" s="82"/>
      <c r="Q242" s="82"/>
      <c r="R242" s="82"/>
      <c r="S242" s="82"/>
    </row>
    <row r="243" spans="1:19" s="30" customFormat="1" ht="15.75">
      <c r="A243" s="27"/>
      <c r="B243" s="889"/>
      <c r="C243" s="333"/>
      <c r="D243" s="891"/>
      <c r="E243" s="264"/>
      <c r="F243" s="264"/>
      <c r="G243" s="264"/>
      <c r="H243" s="264"/>
      <c r="I243" s="1099"/>
      <c r="J243" s="264"/>
      <c r="K243" s="82"/>
      <c r="L243" s="81"/>
      <c r="M243" s="82"/>
      <c r="N243" s="886"/>
      <c r="O243" s="82"/>
      <c r="P243" s="82"/>
      <c r="Q243" s="82"/>
      <c r="R243" s="82"/>
      <c r="S243" s="82"/>
    </row>
    <row r="244" spans="1:19" s="30" customFormat="1" ht="30">
      <c r="A244" s="27"/>
      <c r="B244" s="889" t="s">
        <v>726</v>
      </c>
      <c r="C244" s="333" t="s">
        <v>1543</v>
      </c>
      <c r="D244" s="890" t="s">
        <v>2369</v>
      </c>
      <c r="E244" s="322"/>
      <c r="F244" s="273"/>
      <c r="G244" s="273"/>
      <c r="H244" s="391">
        <f t="shared" ref="H244:H257" si="26">MAX((F244-G244),0)</f>
        <v>0</v>
      </c>
      <c r="I244" s="462">
        <v>1</v>
      </c>
      <c r="J244" s="269">
        <f t="shared" ref="J244:J255" si="27">H244*I244</f>
        <v>0</v>
      </c>
      <c r="K244" s="82"/>
      <c r="L244" s="81"/>
      <c r="M244" s="82"/>
      <c r="N244" s="886"/>
      <c r="O244" s="82"/>
      <c r="P244" s="82"/>
      <c r="Q244" s="82"/>
      <c r="R244" s="82"/>
      <c r="S244" s="82"/>
    </row>
    <row r="245" spans="1:19" s="30" customFormat="1" ht="45">
      <c r="A245" s="27"/>
      <c r="B245" s="889" t="s">
        <v>1504</v>
      </c>
      <c r="C245" s="888" t="s">
        <v>1544</v>
      </c>
      <c r="D245" s="887" t="s">
        <v>440</v>
      </c>
      <c r="E245" s="262"/>
      <c r="F245" s="162"/>
      <c r="G245" s="162"/>
      <c r="H245" s="392">
        <f t="shared" si="26"/>
        <v>0</v>
      </c>
      <c r="I245" s="263"/>
      <c r="J245" s="266">
        <f t="shared" si="27"/>
        <v>0</v>
      </c>
      <c r="K245" s="82"/>
      <c r="L245" s="81"/>
      <c r="M245" s="82"/>
      <c r="N245" s="886"/>
      <c r="O245" s="82"/>
      <c r="P245" s="82"/>
      <c r="Q245" s="82"/>
      <c r="R245" s="82"/>
      <c r="S245" s="82"/>
    </row>
    <row r="246" spans="1:19" s="30" customFormat="1" ht="15.75">
      <c r="A246" s="27"/>
      <c r="B246" s="889"/>
      <c r="C246" s="888"/>
      <c r="D246" s="887"/>
      <c r="E246" s="262"/>
      <c r="F246" s="262"/>
      <c r="G246" s="262"/>
      <c r="H246" s="262"/>
      <c r="I246" s="1090"/>
      <c r="J246" s="262"/>
      <c r="K246" s="82"/>
      <c r="L246" s="81"/>
      <c r="M246" s="82"/>
      <c r="N246" s="886"/>
      <c r="O246" s="82"/>
      <c r="P246" s="82"/>
      <c r="Q246" s="82"/>
      <c r="R246" s="82"/>
      <c r="S246" s="82"/>
    </row>
    <row r="247" spans="1:19" s="30" customFormat="1" ht="45">
      <c r="A247" s="27"/>
      <c r="B247" s="889" t="s">
        <v>2162</v>
      </c>
      <c r="C247" s="888" t="s">
        <v>1105</v>
      </c>
      <c r="D247" s="887" t="s">
        <v>441</v>
      </c>
      <c r="E247" s="332"/>
      <c r="F247" s="273"/>
      <c r="G247" s="273"/>
      <c r="H247" s="391">
        <f t="shared" si="26"/>
        <v>0</v>
      </c>
      <c r="I247" s="462">
        <v>2.5</v>
      </c>
      <c r="J247" s="269">
        <f t="shared" si="27"/>
        <v>0</v>
      </c>
      <c r="K247" s="82"/>
      <c r="L247" s="81"/>
      <c r="M247" s="82"/>
      <c r="N247" s="886"/>
      <c r="O247" s="82"/>
      <c r="P247" s="82"/>
      <c r="Q247" s="82"/>
      <c r="R247" s="82"/>
      <c r="S247" s="82"/>
    </row>
    <row r="248" spans="1:19" s="30" customFormat="1" ht="75">
      <c r="A248" s="27"/>
      <c r="B248" s="889" t="s">
        <v>134</v>
      </c>
      <c r="C248" s="888" t="s">
        <v>1106</v>
      </c>
      <c r="D248" s="887" t="s">
        <v>740</v>
      </c>
      <c r="E248" s="262"/>
      <c r="F248" s="162"/>
      <c r="G248" s="162"/>
      <c r="H248" s="392">
        <f t="shared" si="26"/>
        <v>0</v>
      </c>
      <c r="I248" s="464">
        <v>12.5</v>
      </c>
      <c r="J248" s="266">
        <f t="shared" si="27"/>
        <v>0</v>
      </c>
      <c r="K248" s="82"/>
      <c r="L248" s="81"/>
      <c r="M248" s="82"/>
      <c r="N248" s="886"/>
      <c r="O248" s="82"/>
      <c r="P248" s="82"/>
      <c r="Q248" s="82"/>
      <c r="R248" s="82"/>
      <c r="S248" s="82"/>
    </row>
    <row r="249" spans="1:19" s="30" customFormat="1" ht="45">
      <c r="A249" s="27"/>
      <c r="B249" s="889" t="s">
        <v>1414</v>
      </c>
      <c r="C249" s="888" t="s">
        <v>1107</v>
      </c>
      <c r="D249" s="887" t="s">
        <v>1044</v>
      </c>
      <c r="E249" s="262"/>
      <c r="F249" s="162"/>
      <c r="G249" s="162"/>
      <c r="H249" s="392">
        <f t="shared" si="26"/>
        <v>0</v>
      </c>
      <c r="I249" s="263"/>
      <c r="J249" s="266">
        <f t="shared" si="27"/>
        <v>0</v>
      </c>
      <c r="K249" s="82"/>
      <c r="L249" s="81"/>
      <c r="M249" s="82"/>
      <c r="N249" s="886"/>
      <c r="O249" s="82"/>
      <c r="P249" s="82"/>
      <c r="Q249" s="82"/>
      <c r="R249" s="82"/>
      <c r="S249" s="82"/>
    </row>
    <row r="250" spans="1:19" s="30" customFormat="1" ht="15.75">
      <c r="A250" s="27"/>
      <c r="B250" s="889"/>
      <c r="C250" s="888"/>
      <c r="D250" s="887"/>
      <c r="E250" s="262"/>
      <c r="F250" s="262"/>
      <c r="G250" s="262"/>
      <c r="H250" s="262"/>
      <c r="I250" s="1090"/>
      <c r="J250" s="262"/>
      <c r="K250" s="82"/>
      <c r="L250" s="81"/>
      <c r="M250" s="82"/>
      <c r="N250" s="886"/>
      <c r="O250" s="82"/>
      <c r="P250" s="82"/>
      <c r="Q250" s="82"/>
      <c r="R250" s="82"/>
      <c r="S250" s="82"/>
    </row>
    <row r="251" spans="1:19" s="30" customFormat="1" ht="30">
      <c r="A251" s="27"/>
      <c r="B251" s="889" t="s">
        <v>1215</v>
      </c>
      <c r="C251" s="951" t="s">
        <v>1855</v>
      </c>
      <c r="D251" s="887" t="s">
        <v>1296</v>
      </c>
      <c r="E251" s="262"/>
      <c r="F251" s="162"/>
      <c r="G251" s="162"/>
      <c r="H251" s="392">
        <f t="shared" si="26"/>
        <v>0</v>
      </c>
      <c r="I251" s="263"/>
      <c r="J251" s="266">
        <f t="shared" si="27"/>
        <v>0</v>
      </c>
      <c r="K251" s="82"/>
      <c r="L251" s="81"/>
      <c r="M251" s="82"/>
      <c r="N251" s="886"/>
      <c r="O251" s="82"/>
      <c r="P251" s="82"/>
      <c r="Q251" s="82"/>
      <c r="R251" s="82"/>
      <c r="S251" s="82"/>
    </row>
    <row r="252" spans="1:19" s="30" customFormat="1" ht="15.75">
      <c r="A252" s="27"/>
      <c r="B252" s="889"/>
      <c r="C252" s="951"/>
      <c r="D252" s="887"/>
      <c r="E252" s="262"/>
      <c r="F252" s="262"/>
      <c r="G252" s="262"/>
      <c r="H252" s="262"/>
      <c r="I252" s="1090"/>
      <c r="J252" s="262"/>
      <c r="K252" s="82"/>
      <c r="L252" s="81"/>
      <c r="M252" s="82"/>
      <c r="N252" s="886"/>
      <c r="O252" s="82"/>
      <c r="P252" s="82"/>
      <c r="Q252" s="82"/>
      <c r="R252" s="82"/>
      <c r="S252" s="82"/>
    </row>
    <row r="253" spans="1:19" s="30" customFormat="1" ht="30">
      <c r="A253" s="27"/>
      <c r="B253" s="889" t="s">
        <v>1763</v>
      </c>
      <c r="C253" s="951" t="s">
        <v>1854</v>
      </c>
      <c r="D253" s="887" t="s">
        <v>1292</v>
      </c>
      <c r="E253" s="262"/>
      <c r="F253" s="162"/>
      <c r="G253" s="162"/>
      <c r="H253" s="392">
        <f t="shared" si="26"/>
        <v>0</v>
      </c>
      <c r="I253" s="263"/>
      <c r="J253" s="266">
        <f t="shared" si="27"/>
        <v>0</v>
      </c>
      <c r="K253" s="82"/>
      <c r="L253" s="81"/>
      <c r="M253" s="82"/>
      <c r="N253" s="886"/>
      <c r="O253" s="82"/>
      <c r="P253" s="82"/>
      <c r="Q253" s="82"/>
      <c r="R253" s="82"/>
      <c r="S253" s="82"/>
    </row>
    <row r="254" spans="1:19" s="30" customFormat="1" ht="15.75">
      <c r="A254" s="27"/>
      <c r="B254" s="889"/>
      <c r="C254" s="951"/>
      <c r="D254" s="887"/>
      <c r="E254" s="262"/>
      <c r="F254" s="262"/>
      <c r="G254" s="262"/>
      <c r="H254" s="262"/>
      <c r="I254" s="1090"/>
      <c r="J254" s="262"/>
      <c r="K254" s="82"/>
      <c r="L254" s="81"/>
      <c r="M254" s="82"/>
      <c r="N254" s="886"/>
      <c r="O254" s="82"/>
      <c r="P254" s="82"/>
      <c r="Q254" s="82"/>
      <c r="R254" s="82"/>
      <c r="S254" s="82"/>
    </row>
    <row r="255" spans="1:19" s="30" customFormat="1" ht="30">
      <c r="A255" s="27"/>
      <c r="B255" s="889" t="s">
        <v>1764</v>
      </c>
      <c r="C255" s="951" t="s">
        <v>1293</v>
      </c>
      <c r="D255" s="887" t="s">
        <v>1294</v>
      </c>
      <c r="E255" s="262"/>
      <c r="F255" s="162"/>
      <c r="G255" s="162"/>
      <c r="H255" s="392">
        <f t="shared" si="26"/>
        <v>0</v>
      </c>
      <c r="I255" s="263"/>
      <c r="J255" s="266">
        <f t="shared" si="27"/>
        <v>0</v>
      </c>
      <c r="K255" s="82"/>
      <c r="L255" s="81"/>
      <c r="M255" s="82"/>
      <c r="N255" s="886"/>
      <c r="O255" s="82"/>
      <c r="P255" s="82"/>
      <c r="Q255" s="82"/>
      <c r="R255" s="82"/>
      <c r="S255" s="82"/>
    </row>
    <row r="256" spans="1:19" s="30" customFormat="1" ht="15.75">
      <c r="A256" s="27"/>
      <c r="B256" s="889"/>
      <c r="C256" s="1091"/>
      <c r="D256" s="887"/>
      <c r="E256" s="438"/>
      <c r="F256" s="438"/>
      <c r="G256" s="438"/>
      <c r="H256" s="438"/>
      <c r="I256" s="1113"/>
      <c r="J256" s="438"/>
      <c r="K256" s="82"/>
      <c r="L256" s="81"/>
      <c r="M256" s="82"/>
      <c r="N256" s="886"/>
      <c r="O256" s="82"/>
      <c r="P256" s="82"/>
      <c r="Q256" s="82"/>
      <c r="R256" s="82"/>
      <c r="S256" s="82"/>
    </row>
    <row r="257" spans="1:19" s="30" customFormat="1" ht="30">
      <c r="A257" s="27"/>
      <c r="B257" s="610" t="s">
        <v>111</v>
      </c>
      <c r="C257" s="309" t="s">
        <v>1295</v>
      </c>
      <c r="D257" s="1272" t="s">
        <v>305</v>
      </c>
      <c r="E257" s="916"/>
      <c r="F257" s="162"/>
      <c r="G257" s="162"/>
      <c r="H257" s="392">
        <f t="shared" si="26"/>
        <v>0</v>
      </c>
      <c r="I257" s="1271"/>
      <c r="J257" s="162"/>
      <c r="K257" s="82"/>
      <c r="L257" s="81"/>
      <c r="M257" s="82"/>
      <c r="N257" s="886"/>
      <c r="O257" s="82"/>
      <c r="P257" s="82"/>
      <c r="Q257" s="82"/>
      <c r="R257" s="82"/>
      <c r="S257" s="82"/>
    </row>
    <row r="258" spans="1:19" ht="15.75">
      <c r="B258" s="32" t="s">
        <v>1950</v>
      </c>
      <c r="C258" s="309" t="s">
        <v>110</v>
      </c>
      <c r="D258" s="117" t="s">
        <v>2127</v>
      </c>
      <c r="E258" s="916"/>
      <c r="F258" s="177"/>
      <c r="G258" s="177"/>
      <c r="H258" s="177"/>
      <c r="I258" s="282"/>
      <c r="J258" s="283"/>
      <c r="K258" s="81"/>
      <c r="L258" s="81"/>
      <c r="M258" s="81"/>
      <c r="N258" s="886"/>
      <c r="O258" s="81"/>
      <c r="P258" s="81"/>
      <c r="Q258" s="81"/>
      <c r="R258" s="81"/>
      <c r="S258" s="81"/>
    </row>
    <row r="259" spans="1:19" ht="15.75">
      <c r="B259" s="32" t="s">
        <v>1950</v>
      </c>
      <c r="C259" s="297"/>
      <c r="D259" s="316"/>
      <c r="E259" s="442"/>
      <c r="F259" s="175"/>
      <c r="G259" s="175"/>
      <c r="H259" s="175"/>
      <c r="I259" s="286" t="s">
        <v>1950</v>
      </c>
      <c r="J259" s="287"/>
      <c r="K259" s="81"/>
      <c r="L259" s="81"/>
      <c r="M259" s="81"/>
      <c r="N259" s="886"/>
      <c r="O259" s="81"/>
      <c r="P259" s="81"/>
      <c r="Q259" s="81"/>
      <c r="R259" s="81"/>
      <c r="S259" s="81"/>
    </row>
    <row r="260" spans="1:19" ht="30">
      <c r="B260" s="32" t="s">
        <v>1128</v>
      </c>
      <c r="C260" s="297"/>
      <c r="D260" s="316" t="s">
        <v>1547</v>
      </c>
      <c r="E260" s="361"/>
      <c r="F260" s="273"/>
      <c r="G260" s="273"/>
      <c r="H260" s="391">
        <f>MAX((F260-G260),0)</f>
        <v>0</v>
      </c>
      <c r="I260" s="462">
        <v>0.2</v>
      </c>
      <c r="J260" s="269">
        <f>H260*I260</f>
        <v>0</v>
      </c>
      <c r="K260" s="81"/>
      <c r="L260" s="81"/>
      <c r="M260" s="81"/>
      <c r="N260" s="886"/>
      <c r="O260" s="81"/>
      <c r="P260" s="81"/>
      <c r="Q260" s="81"/>
      <c r="R260" s="81"/>
      <c r="S260" s="81"/>
    </row>
    <row r="261" spans="1:19" ht="45">
      <c r="B261" s="32" t="s">
        <v>74</v>
      </c>
      <c r="C261" s="297"/>
      <c r="D261" s="1345" t="s">
        <v>73</v>
      </c>
      <c r="E261" s="361"/>
      <c r="F261" s="273"/>
      <c r="G261" s="273"/>
      <c r="H261" s="391">
        <f>MAX((F261-G261),0)</f>
        <v>0</v>
      </c>
      <c r="I261" s="462">
        <v>2.5</v>
      </c>
      <c r="J261" s="269">
        <f>H261*I261</f>
        <v>0</v>
      </c>
      <c r="K261" s="81"/>
      <c r="L261" s="81"/>
      <c r="M261" s="81"/>
      <c r="N261" s="886"/>
      <c r="O261" s="81"/>
      <c r="P261" s="81"/>
      <c r="Q261" s="81"/>
      <c r="R261" s="81"/>
      <c r="S261" s="81"/>
    </row>
    <row r="262" spans="1:19" ht="15.75">
      <c r="B262" s="32" t="s">
        <v>1413</v>
      </c>
      <c r="C262" s="297"/>
      <c r="D262" s="501" t="s">
        <v>1099</v>
      </c>
      <c r="E262" s="259"/>
      <c r="F262" s="162"/>
      <c r="G262" s="162"/>
      <c r="H262" s="392">
        <f>MAX((F262-G262),0)</f>
        <v>0</v>
      </c>
      <c r="I262" s="263"/>
      <c r="J262" s="266">
        <f>H262*I262</f>
        <v>0</v>
      </c>
      <c r="K262" s="81"/>
      <c r="L262" s="81"/>
      <c r="M262" s="81"/>
      <c r="N262" s="886"/>
      <c r="O262" s="81"/>
      <c r="P262" s="81"/>
      <c r="Q262" s="81"/>
      <c r="R262" s="81"/>
      <c r="S262" s="81"/>
    </row>
    <row r="263" spans="1:19" ht="15.75">
      <c r="B263" s="32"/>
      <c r="C263" s="297"/>
      <c r="D263" s="501"/>
      <c r="E263" s="259"/>
      <c r="F263" s="259"/>
      <c r="G263" s="259"/>
      <c r="H263" s="259"/>
      <c r="I263" s="905"/>
      <c r="J263" s="259"/>
      <c r="K263" s="81"/>
      <c r="L263" s="81"/>
      <c r="M263" s="81"/>
      <c r="N263" s="886"/>
      <c r="O263" s="81"/>
      <c r="P263" s="81"/>
      <c r="Q263" s="81"/>
      <c r="R263" s="81"/>
      <c r="S263" s="81"/>
    </row>
    <row r="264" spans="1:19" ht="15.75">
      <c r="B264" s="32" t="s">
        <v>424</v>
      </c>
      <c r="C264" s="297"/>
      <c r="D264" s="501" t="s">
        <v>1548</v>
      </c>
      <c r="E264" s="361"/>
      <c r="F264" s="273"/>
      <c r="G264" s="273"/>
      <c r="H264" s="391">
        <f>MAX((F264-G264),0)</f>
        <v>0</v>
      </c>
      <c r="I264" s="462">
        <v>1</v>
      </c>
      <c r="J264" s="269">
        <f>H264*I264</f>
        <v>0</v>
      </c>
      <c r="K264" s="81"/>
      <c r="L264" s="81"/>
      <c r="M264" s="81"/>
      <c r="N264" s="886"/>
      <c r="O264" s="81"/>
      <c r="P264" s="81"/>
      <c r="Q264" s="81"/>
      <c r="R264" s="81"/>
      <c r="S264" s="81"/>
    </row>
    <row r="265" spans="1:19" ht="15.75">
      <c r="B265" s="32" t="s">
        <v>115</v>
      </c>
      <c r="C265" s="297"/>
      <c r="D265" s="501"/>
      <c r="E265" s="361"/>
      <c r="F265" s="1299"/>
      <c r="G265" s="273"/>
      <c r="H265" s="391">
        <f>MAX((F265-G265),0)</f>
        <v>0</v>
      </c>
      <c r="I265" s="263"/>
      <c r="J265" s="269">
        <f>H265*I265</f>
        <v>0</v>
      </c>
      <c r="K265" s="81"/>
      <c r="L265" s="81"/>
      <c r="M265" s="81"/>
      <c r="N265" s="886"/>
      <c r="O265" s="81"/>
      <c r="P265" s="81"/>
      <c r="Q265" s="81"/>
      <c r="R265" s="81"/>
      <c r="S265" s="81"/>
    </row>
    <row r="266" spans="1:19" ht="15.75">
      <c r="A266" s="27" t="s">
        <v>2129</v>
      </c>
      <c r="B266" s="32" t="s">
        <v>1412</v>
      </c>
      <c r="C266" s="333"/>
      <c r="D266" s="501" t="s">
        <v>626</v>
      </c>
      <c r="E266" s="259"/>
      <c r="F266" s="1299"/>
      <c r="G266" s="260"/>
      <c r="H266" s="260"/>
      <c r="I266" s="259"/>
      <c r="J266" s="260"/>
      <c r="K266" s="81"/>
      <c r="L266" s="81"/>
      <c r="M266" s="81"/>
      <c r="N266" s="886"/>
      <c r="O266" s="81"/>
      <c r="P266" s="81"/>
      <c r="Q266" s="81"/>
      <c r="R266" s="81"/>
      <c r="S266" s="81"/>
    </row>
    <row r="267" spans="1:19" ht="30.75">
      <c r="B267" s="32" t="s">
        <v>514</v>
      </c>
      <c r="C267" s="95"/>
      <c r="D267" s="1085" t="s">
        <v>831</v>
      </c>
      <c r="E267" s="259"/>
      <c r="F267" s="1299"/>
      <c r="G267" s="1299"/>
      <c r="H267" s="392">
        <f>MAX((F267-G267),0)</f>
        <v>0</v>
      </c>
      <c r="I267" s="263"/>
      <c r="J267" s="266">
        <f>H267*I267</f>
        <v>0</v>
      </c>
      <c r="K267" s="81"/>
      <c r="L267" s="81"/>
      <c r="M267" s="81"/>
      <c r="N267" s="886"/>
      <c r="O267" s="81"/>
      <c r="P267" s="81"/>
      <c r="Q267" s="81"/>
      <c r="R267" s="81"/>
      <c r="S267" s="81"/>
    </row>
    <row r="268" spans="1:19" ht="15.75">
      <c r="B268" s="32"/>
      <c r="C268" s="95"/>
      <c r="D268" s="1397"/>
      <c r="E268" s="259"/>
      <c r="F268" s="259"/>
      <c r="G268" s="259"/>
      <c r="H268" s="259"/>
      <c r="I268" s="905"/>
      <c r="J268" s="259"/>
      <c r="K268" s="81"/>
      <c r="L268" s="81"/>
      <c r="M268" s="81"/>
      <c r="N268" s="886"/>
      <c r="O268" s="81"/>
      <c r="P268" s="81"/>
      <c r="Q268" s="81"/>
      <c r="R268" s="81"/>
      <c r="S268" s="81"/>
    </row>
    <row r="269" spans="1:19" ht="30">
      <c r="B269" s="32" t="s">
        <v>515</v>
      </c>
      <c r="C269" s="95"/>
      <c r="D269" s="1086" t="s">
        <v>832</v>
      </c>
      <c r="E269" s="259"/>
      <c r="F269" s="162"/>
      <c r="G269" s="162"/>
      <c r="H269" s="392">
        <f>MAX((F269-G269),0)</f>
        <v>0</v>
      </c>
      <c r="I269" s="263"/>
      <c r="J269" s="266">
        <f>H269*I269</f>
        <v>0</v>
      </c>
      <c r="K269" s="81"/>
      <c r="L269" s="81"/>
      <c r="M269" s="81"/>
      <c r="N269" s="886"/>
      <c r="O269" s="81"/>
      <c r="P269" s="81"/>
      <c r="Q269" s="81"/>
      <c r="R269" s="81"/>
      <c r="S269" s="81"/>
    </row>
    <row r="270" spans="1:19" ht="15.75">
      <c r="B270" s="32"/>
      <c r="C270" s="95"/>
      <c r="D270" s="1398"/>
      <c r="E270" s="259"/>
      <c r="F270" s="259"/>
      <c r="G270" s="259"/>
      <c r="H270" s="259"/>
      <c r="I270" s="259"/>
      <c r="J270" s="259"/>
      <c r="K270" s="81"/>
      <c r="L270" s="81"/>
      <c r="M270" s="81"/>
      <c r="N270" s="886"/>
      <c r="O270" s="81"/>
      <c r="P270" s="81"/>
      <c r="Q270" s="81"/>
      <c r="R270" s="81"/>
      <c r="S270" s="81"/>
    </row>
    <row r="271" spans="1:19" ht="15.75">
      <c r="B271" s="32" t="s">
        <v>2448</v>
      </c>
      <c r="C271" s="95"/>
      <c r="D271" s="1405"/>
      <c r="E271" s="1405"/>
      <c r="F271" s="162"/>
      <c r="G271" s="162"/>
      <c r="H271" s="392">
        <f>MAX((F271-G271),0)</f>
        <v>0</v>
      </c>
      <c r="I271" s="1374"/>
      <c r="J271" s="266">
        <f>H271*I271</f>
        <v>0</v>
      </c>
      <c r="K271" s="81"/>
      <c r="L271" s="81"/>
      <c r="M271" s="81"/>
      <c r="N271" s="886"/>
      <c r="O271" s="81"/>
      <c r="P271" s="81"/>
      <c r="Q271" s="81"/>
      <c r="R271" s="81"/>
      <c r="S271" s="81"/>
    </row>
    <row r="272" spans="1:19" ht="15.75">
      <c r="C272" s="952"/>
      <c r="D272" s="1399"/>
      <c r="E272" s="259"/>
      <c r="F272" s="259"/>
      <c r="G272" s="259"/>
      <c r="H272" s="260"/>
      <c r="I272" s="905"/>
      <c r="J272" s="259"/>
      <c r="K272" s="81"/>
      <c r="L272" s="81"/>
      <c r="M272" s="81"/>
      <c r="N272" s="880"/>
      <c r="O272" s="81"/>
      <c r="P272" s="81"/>
      <c r="Q272" s="81"/>
      <c r="R272" s="81"/>
      <c r="S272" s="81"/>
    </row>
    <row r="273" spans="1:19" ht="15.75">
      <c r="A273" s="867"/>
      <c r="B273" s="884" t="s">
        <v>777</v>
      </c>
      <c r="C273" s="953"/>
      <c r="D273" s="882" t="s">
        <v>1999</v>
      </c>
      <c r="E273" s="361"/>
      <c r="F273" s="881">
        <f>SUM(F15:F264)+SUM(F267:F272)-F257</f>
        <v>0</v>
      </c>
      <c r="G273" s="881">
        <f>SUM(G15:G272)-G257</f>
        <v>0</v>
      </c>
      <c r="H273" s="881">
        <f>SUM(H15:H272)-H257</f>
        <v>0</v>
      </c>
      <c r="I273" s="375"/>
      <c r="J273" s="881">
        <f>SUM(J15:J272)</f>
        <v>0</v>
      </c>
      <c r="K273" s="81"/>
      <c r="L273" s="81"/>
      <c r="M273" s="81"/>
      <c r="N273" s="880"/>
      <c r="O273" s="81"/>
      <c r="P273" s="81"/>
      <c r="Q273" s="81"/>
      <c r="R273" s="81"/>
      <c r="S273" s="81"/>
    </row>
    <row r="274" spans="1:19">
      <c r="A274" s="31" t="s">
        <v>1932</v>
      </c>
      <c r="B274" s="32" t="s">
        <v>1932</v>
      </c>
      <c r="N274" s="879"/>
    </row>
  </sheetData>
  <sheetProtection selectLockedCells="1"/>
  <dataConsolidate/>
  <mergeCells count="12">
    <mergeCell ref="C1:J1"/>
    <mergeCell ref="C2:J2"/>
    <mergeCell ref="C3:J3"/>
    <mergeCell ref="D4:E4"/>
    <mergeCell ref="C6:D6"/>
    <mergeCell ref="E6:F6"/>
    <mergeCell ref="C7:D7"/>
    <mergeCell ref="E7:F7"/>
    <mergeCell ref="G7:H7"/>
    <mergeCell ref="I7:J7"/>
    <mergeCell ref="G6:H6"/>
    <mergeCell ref="I6:J6"/>
  </mergeCells>
  <phoneticPr fontId="58" type="noConversion"/>
  <dataValidations count="22">
    <dataValidation type="list" allowBlank="1" showDropDown="1" showInputMessage="1" showErrorMessage="1" sqref="I269 I31 I84 I262 I267">
      <formula1>RW</formula1>
    </dataValidation>
    <dataValidation type="list" operator="greaterThanOrEqual" allowBlank="1" showInputMessage="1" showErrorMessage="1" errorTitle="Invalid range" error="Value cannot be less than 20%" sqref="I220">
      <formula1>_RWN125</formula1>
    </dataValidation>
    <dataValidation type="list" operator="greaterThanOrEqual" allowBlank="1" showDropDown="1" showInputMessage="1" showErrorMessage="1" errorTitle="Invalid range" error="Value cannot be less than 20%" sqref="I265 I187 I255 I251 I253 I191:I192">
      <formula1>RW</formula1>
    </dataValidation>
    <dataValidation type="decimal" operator="greaterThanOrEqual" allowBlank="1" showInputMessage="1" showErrorMessage="1" errorTitle="Error !!" error="Entered Risk Weight should be greater than 125%_x000a_" sqref="I239 I229">
      <formula1>1.25</formula1>
    </dataValidation>
    <dataValidation type="list" allowBlank="1" showInputMessage="1" showErrorMessage="1" sqref="B216">
      <formula1>$B$216</formula1>
    </dataValidation>
    <dataValidation type="list" allowBlank="1" showInputMessage="1" showErrorMessage="1" sqref="B212">
      <formula1>$B$212</formula1>
    </dataValidation>
    <dataValidation type="textLength" operator="lessThanOrEqual" allowBlank="1" showInputMessage="1" showErrorMessage="1" errorTitle="Error !!" error="The length of the reported value cannot exceed 4000 characters._x000a__x000a_Please report correct value." sqref="F266:F268">
      <formula1>4000</formula1>
    </dataValidation>
    <dataValidation type="decimal" allowBlank="1" showInputMessage="1" showErrorMessage="1" errorTitle="Error !!" error="The reported value is either a text or Negative or Greater than 13 digits (9999999999999.99)._x000a__x000a_Please report correct value._x000a_" sqref="J257 F238:G242 E244:H257 F181:H188 H225:H233 F97:H104 E243:J243 H235:H242 F210:H213 F228:G233 F207:H208 F260:H265 F215:H220 F203:H205 F197:H200 F116:H124 F147:H158 F167:H169 F161:H165 F171:H171 F137:H145 F126:H134 F37:H43 F15:H23 F33:H33 F52:H56 F45:H49 F25:H31 F58:H76 F87:H94 F78:H84 F107:H113 F174:H179 H267:H269 H271 F191:H193">
      <formula1>0</formula1>
      <formula2>9999999999999.99</formula2>
    </dataValidation>
    <dataValidation type="list" allowBlank="1" showDropDown="1" showInputMessage="1" showErrorMessage="1" sqref="I242 I94 I104 I123 I133 I144 I154 I169 I232">
      <formula1>RWNOT100NOT150</formula1>
    </dataValidation>
    <dataValidation type="list" operator="greaterThanOrEqual" allowBlank="1" showDropDown="1" showInputMessage="1" showErrorMessage="1" errorTitle="Invalid range" error="Value cannot be less than 20%" sqref="I218">
      <formula1>RW125TO250</formula1>
    </dataValidation>
    <dataValidation type="list" operator="greaterThanOrEqual" allowBlank="1" showDropDown="1" showInputMessage="1" showErrorMessage="1" errorTitle="Invalid range" error="Value cannot be less than 20%" sqref="I249 I245">
      <formula1>RW125ANDMORE</formula1>
    </dataValidation>
    <dataValidation type="list" allowBlank="1" showDropDown="1" showInputMessage="1" showErrorMessage="1" sqref="I212">
      <formula1>RW125ANDMORE</formula1>
    </dataValidation>
    <dataValidation type="list" operator="greaterThanOrEqual" allowBlank="1" showDropDown="1" showInputMessage="1" showErrorMessage="1" errorTitle="Invalid range" error="Value cannot be less than 20%" sqref="I207">
      <formula1>_RWA125</formula1>
    </dataValidation>
    <dataValidation operator="greaterThanOrEqual" allowBlank="1" showInputMessage="1" showErrorMessage="1" errorTitle="Invalid range" error="Value cannot be less than 20%" sqref="I188 I247:I248"/>
    <dataValidation type="list" operator="greaterThanOrEqual" allowBlank="1" showDropDown="1" showInputMessage="1" showErrorMessage="1" errorTitle="Invalid range" error="Value cannot be less than 20%" sqref="I216">
      <formula1>RWNew1</formula1>
    </dataValidation>
    <dataValidation type="list" allowBlank="1" showDropDown="1" showInputMessage="1" showErrorMessage="1" sqref="I112">
      <formula1>RWNOT100</formula1>
    </dataValidation>
    <dataValidation type="list" allowBlank="1" showDropDown="1" showInputMessage="1" showErrorMessage="1" sqref="I61 I39">
      <formula1>_RWA125</formula1>
    </dataValidation>
    <dataValidation type="list" allowBlank="1" showInputMessage="1" showErrorMessage="1" sqref="B84">
      <formula1>$B$84</formula1>
    </dataValidation>
    <dataValidation type="list" allowBlank="1" showInputMessage="1" showErrorMessage="1" sqref="B31">
      <formula1>$B$31</formula1>
    </dataValidation>
    <dataValidation type="list" allowBlank="1" showDropDown="1" showInputMessage="1" showErrorMessage="1" sqref="I157">
      <formula1>RWNew</formula1>
    </dataValidation>
    <dataValidation type="list" allowBlank="1" showInputMessage="1" showErrorMessage="1" sqref="I174:I178 I181:I185">
      <formula1>RWTag5M</formula1>
    </dataValidation>
    <dataValidation type="custom" allowBlank="1" showInputMessage="1" showErrorMessage="1" sqref="D271:E271">
      <formula1>TRUE</formula1>
    </dataValidation>
  </dataValidations>
  <pageMargins left="0.75" right="0.75" top="1" bottom="1" header="0.5" footer="0.5"/>
  <pageSetup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273"/>
  <sheetViews>
    <sheetView showGridLines="0" defaultGridColor="0" topLeftCell="C2" colorId="32" zoomScale="85" zoomScaleNormal="100" workbookViewId="0">
      <pane ySplit="12" topLeftCell="A14" activePane="bottomLeft" state="frozen"/>
      <selection activeCell="C2" sqref="C2"/>
      <selection pane="bottomLeft" activeCell="C14" sqref="C14"/>
    </sheetView>
  </sheetViews>
  <sheetFormatPr defaultColWidth="9.140625" defaultRowHeight="15"/>
  <cols>
    <col min="1" max="1" width="7.28515625" style="27" hidden="1" customWidth="1"/>
    <col min="2" max="2" width="13.7109375" style="29" hidden="1" customWidth="1"/>
    <col min="3" max="3" width="9" style="36" customWidth="1"/>
    <col min="4" max="4" width="52.7109375" style="44" customWidth="1"/>
    <col min="5" max="5" width="13.7109375" style="25" customWidth="1"/>
    <col min="6" max="7" width="20.7109375" style="25" customWidth="1"/>
    <col min="8" max="8" width="18.7109375" style="25" customWidth="1"/>
    <col min="9" max="9" width="14" style="25" customWidth="1"/>
    <col min="10" max="10" width="18.7109375" style="25" customWidth="1"/>
    <col min="11" max="16384" width="9.140625" style="25"/>
  </cols>
  <sheetData>
    <row r="1" spans="1:19" hidden="1">
      <c r="C1" s="1413"/>
      <c r="D1" s="1413"/>
      <c r="E1" s="1413"/>
      <c r="F1" s="1413"/>
      <c r="G1" s="1413"/>
      <c r="H1" s="1413"/>
      <c r="I1" s="1413"/>
      <c r="J1" s="1413"/>
    </row>
    <row r="2" spans="1:19" ht="26.25" customHeight="1">
      <c r="C2" s="1456" t="s">
        <v>2321</v>
      </c>
      <c r="D2" s="1456"/>
      <c r="E2" s="1456"/>
      <c r="F2" s="1456"/>
      <c r="G2" s="1456"/>
      <c r="H2" s="1456"/>
      <c r="I2" s="1456"/>
      <c r="J2" s="1456"/>
    </row>
    <row r="3" spans="1:19" ht="15.75">
      <c r="C3" s="1457" t="s">
        <v>1611</v>
      </c>
      <c r="D3" s="1457"/>
      <c r="E3" s="1457"/>
      <c r="F3" s="1457"/>
      <c r="G3" s="1457"/>
      <c r="H3" s="1457"/>
      <c r="I3" s="1457"/>
      <c r="J3" s="1457"/>
    </row>
    <row r="4" spans="1:19" ht="17.25" hidden="1" customHeight="1">
      <c r="D4" s="1458"/>
      <c r="E4" s="1458"/>
    </row>
    <row r="5" spans="1:19">
      <c r="C5" s="35"/>
      <c r="D5" s="35"/>
      <c r="E5" s="35"/>
      <c r="F5" s="35"/>
      <c r="G5" s="35"/>
      <c r="H5" s="35"/>
      <c r="I5" s="35"/>
      <c r="J5" s="35"/>
      <c r="K5" s="35"/>
    </row>
    <row r="6" spans="1:19" ht="18.75">
      <c r="C6" s="1445" t="s">
        <v>840</v>
      </c>
      <c r="D6" s="1445"/>
      <c r="E6" s="1445" t="s">
        <v>2042</v>
      </c>
      <c r="F6" s="1445"/>
      <c r="G6" s="1454"/>
      <c r="H6" s="1454"/>
      <c r="I6" s="1454"/>
      <c r="J6" s="1455"/>
    </row>
    <row r="7" spans="1:19" ht="15.75" thickBot="1">
      <c r="C7" s="1410" t="str">
        <f>MainSheet!AJ3</f>
        <v>000</v>
      </c>
      <c r="D7" s="1448"/>
      <c r="E7" s="1410" t="str">
        <f>MainSheet!AJ5</f>
        <v>31-Mar-2022</v>
      </c>
      <c r="F7" s="1459"/>
      <c r="G7" s="1450"/>
      <c r="H7" s="1451"/>
      <c r="I7" s="1452"/>
      <c r="J7" s="1453"/>
    </row>
    <row r="8" spans="1:19" hidden="1">
      <c r="C8" s="25"/>
      <c r="D8" s="35"/>
    </row>
    <row r="9" spans="1:19" s="445" customFormat="1" ht="15.75" hidden="1" thickBot="1">
      <c r="A9" s="27"/>
      <c r="B9" s="29"/>
      <c r="D9" s="1383" t="s">
        <v>2441</v>
      </c>
      <c r="E9" s="1383" t="s">
        <v>2442</v>
      </c>
      <c r="F9" s="935" t="s">
        <v>1933</v>
      </c>
      <c r="G9" s="935" t="s">
        <v>1934</v>
      </c>
      <c r="H9" s="935" t="s">
        <v>1275</v>
      </c>
      <c r="I9" s="1383" t="s">
        <v>2443</v>
      </c>
      <c r="J9" s="935" t="s">
        <v>1582</v>
      </c>
    </row>
    <row r="10" spans="1:19" ht="15.75" thickBot="1">
      <c r="C10" s="25"/>
      <c r="D10" s="35"/>
      <c r="J10" s="154" t="s">
        <v>628</v>
      </c>
    </row>
    <row r="11" spans="1:19" s="44" customFormat="1" ht="57" customHeight="1">
      <c r="A11" s="27"/>
      <c r="B11" s="29"/>
      <c r="C11" s="124" t="s">
        <v>2146</v>
      </c>
      <c r="D11" s="124" t="s">
        <v>2147</v>
      </c>
      <c r="E11" s="124" t="s">
        <v>2322</v>
      </c>
      <c r="F11" s="124" t="s">
        <v>2287</v>
      </c>
      <c r="G11" s="124" t="s">
        <v>1289</v>
      </c>
      <c r="H11" s="124" t="s">
        <v>2238</v>
      </c>
      <c r="I11" s="124" t="s">
        <v>2199</v>
      </c>
      <c r="J11" s="152" t="s">
        <v>2148</v>
      </c>
    </row>
    <row r="12" spans="1:19" ht="15.75">
      <c r="C12" s="633">
        <v>1</v>
      </c>
      <c r="D12" s="933">
        <v>2</v>
      </c>
      <c r="E12" s="633">
        <v>3</v>
      </c>
      <c r="F12" s="932">
        <v>4</v>
      </c>
      <c r="G12" s="633">
        <v>5</v>
      </c>
      <c r="H12" s="932">
        <v>6</v>
      </c>
      <c r="I12" s="633">
        <v>7</v>
      </c>
      <c r="J12" s="932">
        <v>8</v>
      </c>
    </row>
    <row r="13" spans="1:19" ht="15.75" hidden="1" customHeight="1">
      <c r="C13" s="451"/>
      <c r="D13" s="94"/>
      <c r="E13" s="93"/>
      <c r="F13" s="427"/>
      <c r="G13" s="93"/>
      <c r="H13" s="427"/>
      <c r="I13" s="93"/>
      <c r="J13" s="931"/>
      <c r="K13" s="930"/>
    </row>
    <row r="14" spans="1:19" ht="15.75">
      <c r="C14" s="309" t="s">
        <v>2149</v>
      </c>
      <c r="D14" s="814" t="s">
        <v>2150</v>
      </c>
      <c r="E14" s="371"/>
      <c r="F14" s="288"/>
      <c r="G14" s="288"/>
      <c r="H14" s="288"/>
      <c r="I14" s="288"/>
      <c r="J14" s="372"/>
      <c r="K14" s="81"/>
      <c r="L14" s="81"/>
      <c r="M14" s="81"/>
      <c r="N14" s="81"/>
      <c r="O14" s="81"/>
      <c r="P14" s="81"/>
      <c r="Q14" s="81"/>
      <c r="R14" s="81"/>
      <c r="S14" s="81"/>
    </row>
    <row r="15" spans="1:19" ht="15.75">
      <c r="B15" s="29" t="s">
        <v>1131</v>
      </c>
      <c r="C15" s="297"/>
      <c r="D15" s="674" t="s">
        <v>2151</v>
      </c>
      <c r="E15" s="361"/>
      <c r="F15" s="273"/>
      <c r="G15" s="273"/>
      <c r="H15" s="391">
        <f t="shared" ref="H15:H23" si="0">MAX(F15-G15,0)</f>
        <v>0</v>
      </c>
      <c r="I15" s="462">
        <v>0</v>
      </c>
      <c r="J15" s="269">
        <f t="shared" ref="J15:J23" si="1">H15*I15</f>
        <v>0</v>
      </c>
      <c r="K15" s="81"/>
      <c r="L15" s="81"/>
      <c r="M15" s="81"/>
      <c r="N15" s="929"/>
      <c r="O15" s="81"/>
      <c r="P15" s="81"/>
      <c r="Q15" s="81"/>
      <c r="R15" s="81"/>
      <c r="S15" s="81"/>
    </row>
    <row r="16" spans="1:19" ht="15.75">
      <c r="B16" s="29" t="s">
        <v>1130</v>
      </c>
      <c r="C16" s="297"/>
      <c r="D16" s="501" t="s">
        <v>1581</v>
      </c>
      <c r="E16" s="259"/>
      <c r="F16" s="162"/>
      <c r="G16" s="162"/>
      <c r="H16" s="392">
        <f t="shared" si="0"/>
        <v>0</v>
      </c>
      <c r="I16" s="464">
        <v>0</v>
      </c>
      <c r="J16" s="266">
        <f t="shared" si="1"/>
        <v>0</v>
      </c>
      <c r="K16" s="81"/>
      <c r="L16" s="81"/>
      <c r="M16" s="81"/>
      <c r="N16" s="929"/>
      <c r="O16" s="81"/>
      <c r="P16" s="81"/>
      <c r="Q16" s="81"/>
      <c r="R16" s="81"/>
      <c r="S16" s="81"/>
    </row>
    <row r="17" spans="2:19" ht="15.75">
      <c r="B17" s="29" t="s">
        <v>874</v>
      </c>
      <c r="C17" s="297"/>
      <c r="D17" s="316" t="s">
        <v>1422</v>
      </c>
      <c r="E17" s="259"/>
      <c r="F17" s="162"/>
      <c r="G17" s="162"/>
      <c r="H17" s="392">
        <f t="shared" si="0"/>
        <v>0</v>
      </c>
      <c r="I17" s="464">
        <v>0</v>
      </c>
      <c r="J17" s="266">
        <f t="shared" si="1"/>
        <v>0</v>
      </c>
      <c r="K17" s="81"/>
      <c r="L17" s="81"/>
      <c r="M17" s="81"/>
      <c r="N17" s="929"/>
      <c r="O17" s="81"/>
      <c r="P17" s="81"/>
      <c r="Q17" s="81"/>
      <c r="R17" s="81"/>
      <c r="S17" s="81"/>
    </row>
    <row r="18" spans="2:19" ht="15.75">
      <c r="B18" s="29" t="s">
        <v>636</v>
      </c>
      <c r="C18" s="297"/>
      <c r="D18" s="501" t="s">
        <v>2325</v>
      </c>
      <c r="E18" s="259"/>
      <c r="F18" s="162"/>
      <c r="G18" s="162"/>
      <c r="H18" s="392">
        <f t="shared" si="0"/>
        <v>0</v>
      </c>
      <c r="I18" s="464">
        <v>0.2</v>
      </c>
      <c r="J18" s="266">
        <f t="shared" si="1"/>
        <v>0</v>
      </c>
      <c r="K18" s="81"/>
      <c r="L18" s="81"/>
      <c r="M18" s="81"/>
      <c r="N18" s="886"/>
      <c r="O18" s="81"/>
      <c r="P18" s="81"/>
      <c r="Q18" s="81"/>
      <c r="R18" s="81"/>
      <c r="S18" s="81"/>
    </row>
    <row r="19" spans="2:19" ht="15.75">
      <c r="B19" s="29" t="s">
        <v>635</v>
      </c>
      <c r="C19" s="297"/>
      <c r="D19" s="316" t="s">
        <v>1918</v>
      </c>
      <c r="E19" s="259"/>
      <c r="F19" s="162"/>
      <c r="G19" s="162"/>
      <c r="H19" s="392">
        <f t="shared" si="0"/>
        <v>0</v>
      </c>
      <c r="I19" s="464">
        <v>0</v>
      </c>
      <c r="J19" s="266">
        <f t="shared" si="1"/>
        <v>0</v>
      </c>
      <c r="K19" s="81"/>
      <c r="L19" s="81"/>
      <c r="M19" s="81"/>
      <c r="N19" s="929"/>
      <c r="O19" s="81"/>
      <c r="P19" s="81"/>
      <c r="Q19" s="81"/>
      <c r="R19" s="81"/>
      <c r="S19" s="81"/>
    </row>
    <row r="20" spans="2:19" ht="15.75">
      <c r="B20" s="29" t="s">
        <v>634</v>
      </c>
      <c r="C20" s="297"/>
      <c r="D20" s="501" t="s">
        <v>1919</v>
      </c>
      <c r="E20" s="259"/>
      <c r="F20" s="162"/>
      <c r="G20" s="162"/>
      <c r="H20" s="392">
        <f t="shared" si="0"/>
        <v>0</v>
      </c>
      <c r="I20" s="464">
        <v>0</v>
      </c>
      <c r="J20" s="266">
        <f t="shared" si="1"/>
        <v>0</v>
      </c>
      <c r="K20" s="81"/>
      <c r="L20" s="81"/>
      <c r="M20" s="81"/>
      <c r="N20" s="929"/>
      <c r="O20" s="81"/>
      <c r="P20" s="81"/>
      <c r="Q20" s="81"/>
      <c r="R20" s="81"/>
      <c r="S20" s="81"/>
    </row>
    <row r="21" spans="2:19" ht="15.75">
      <c r="B21" s="29" t="s">
        <v>1272</v>
      </c>
      <c r="C21" s="297"/>
      <c r="D21" s="316" t="s">
        <v>2179</v>
      </c>
      <c r="E21" s="259"/>
      <c r="F21" s="162"/>
      <c r="G21" s="162"/>
      <c r="H21" s="392">
        <f t="shared" si="0"/>
        <v>0</v>
      </c>
      <c r="I21" s="464">
        <v>0</v>
      </c>
      <c r="J21" s="266">
        <f t="shared" si="1"/>
        <v>0</v>
      </c>
      <c r="K21" s="81"/>
      <c r="L21" s="81"/>
      <c r="M21" s="81"/>
      <c r="N21" s="929"/>
      <c r="O21" s="81"/>
      <c r="P21" s="81"/>
      <c r="Q21" s="81"/>
      <c r="R21" s="81"/>
      <c r="S21" s="81"/>
    </row>
    <row r="22" spans="2:19" ht="15.75">
      <c r="B22" s="29" t="s">
        <v>1172</v>
      </c>
      <c r="C22" s="297"/>
      <c r="D22" s="501" t="s">
        <v>1920</v>
      </c>
      <c r="E22" s="259"/>
      <c r="F22" s="162"/>
      <c r="G22" s="162"/>
      <c r="H22" s="392">
        <f t="shared" si="0"/>
        <v>0</v>
      </c>
      <c r="I22" s="464">
        <v>0.2</v>
      </c>
      <c r="J22" s="266">
        <f t="shared" si="1"/>
        <v>0</v>
      </c>
      <c r="K22" s="81"/>
      <c r="L22" s="81"/>
      <c r="M22" s="81"/>
      <c r="N22" s="886"/>
      <c r="O22" s="81"/>
      <c r="P22" s="81"/>
      <c r="Q22" s="81"/>
      <c r="R22" s="81"/>
      <c r="S22" s="81"/>
    </row>
    <row r="23" spans="2:19" ht="15.75">
      <c r="B23" s="29" t="s">
        <v>1903</v>
      </c>
      <c r="C23" s="333"/>
      <c r="D23" s="504" t="s">
        <v>1126</v>
      </c>
      <c r="E23" s="330"/>
      <c r="F23" s="279"/>
      <c r="G23" s="279"/>
      <c r="H23" s="406">
        <f t="shared" si="0"/>
        <v>0</v>
      </c>
      <c r="I23" s="897">
        <v>0</v>
      </c>
      <c r="J23" s="268">
        <f t="shared" si="1"/>
        <v>0</v>
      </c>
      <c r="K23" s="81"/>
      <c r="L23" s="81"/>
      <c r="M23" s="81"/>
      <c r="N23" s="886"/>
      <c r="O23" s="81"/>
      <c r="P23" s="81"/>
      <c r="Q23" s="81"/>
      <c r="R23" s="81"/>
      <c r="S23" s="81"/>
    </row>
    <row r="24" spans="2:19" ht="30">
      <c r="B24" s="29" t="s">
        <v>1950</v>
      </c>
      <c r="C24" s="309" t="s">
        <v>1921</v>
      </c>
      <c r="D24" s="814" t="s">
        <v>17</v>
      </c>
      <c r="E24" s="439"/>
      <c r="F24" s="177"/>
      <c r="G24" s="177"/>
      <c r="H24" s="281"/>
      <c r="I24" s="282" t="s">
        <v>1950</v>
      </c>
      <c r="J24" s="283"/>
      <c r="K24" s="81"/>
      <c r="L24" s="81"/>
      <c r="M24" s="81"/>
      <c r="N24" s="880"/>
      <c r="O24" s="81"/>
      <c r="P24" s="81"/>
      <c r="Q24" s="81"/>
      <c r="R24" s="81"/>
      <c r="S24" s="81"/>
    </row>
    <row r="25" spans="2:19" ht="15.75">
      <c r="B25" s="29" t="s">
        <v>1950</v>
      </c>
      <c r="C25" s="297"/>
      <c r="D25" s="316"/>
      <c r="E25" s="440"/>
      <c r="F25" s="125"/>
      <c r="G25" s="125"/>
      <c r="H25" s="254"/>
      <c r="I25" s="223" t="s">
        <v>1950</v>
      </c>
      <c r="J25" s="284"/>
      <c r="K25" s="81"/>
      <c r="L25" s="81"/>
      <c r="M25" s="81"/>
      <c r="N25" s="880"/>
      <c r="O25" s="81"/>
      <c r="P25" s="81"/>
      <c r="Q25" s="81"/>
      <c r="R25" s="81"/>
      <c r="S25" s="81"/>
    </row>
    <row r="26" spans="2:19" ht="15.75">
      <c r="B26" s="29" t="s">
        <v>1950</v>
      </c>
      <c r="C26" s="297"/>
      <c r="D26" s="316" t="s">
        <v>1893</v>
      </c>
      <c r="E26" s="442"/>
      <c r="F26" s="175"/>
      <c r="G26" s="175"/>
      <c r="H26" s="285"/>
      <c r="I26" s="286"/>
      <c r="J26" s="287"/>
      <c r="K26" s="81"/>
      <c r="L26" s="81"/>
      <c r="M26" s="81"/>
      <c r="N26" s="880"/>
      <c r="O26" s="81"/>
      <c r="P26" s="81"/>
      <c r="Q26" s="81"/>
      <c r="R26" s="81"/>
      <c r="S26" s="81"/>
    </row>
    <row r="27" spans="2:19" ht="15.75">
      <c r="B27" s="29" t="s">
        <v>1171</v>
      </c>
      <c r="C27" s="297"/>
      <c r="D27" s="501"/>
      <c r="E27" s="248" t="s">
        <v>1599</v>
      </c>
      <c r="F27" s="273"/>
      <c r="G27" s="273"/>
      <c r="H27" s="391">
        <f t="shared" ref="H27:H33" si="2">MAX(F27-G27,0)</f>
        <v>0</v>
      </c>
      <c r="I27" s="462">
        <v>0</v>
      </c>
      <c r="J27" s="269">
        <f t="shared" ref="J27:J33" si="3">H27*I27</f>
        <v>0</v>
      </c>
      <c r="K27" s="81"/>
      <c r="L27" s="81"/>
      <c r="M27" s="81"/>
      <c r="N27" s="929"/>
      <c r="O27" s="81"/>
      <c r="P27" s="81"/>
      <c r="Q27" s="81"/>
      <c r="R27" s="81"/>
      <c r="S27" s="81"/>
    </row>
    <row r="28" spans="2:19" ht="15.75">
      <c r="B28" s="29" t="s">
        <v>1170</v>
      </c>
      <c r="C28" s="297"/>
      <c r="D28" s="316"/>
      <c r="E28" s="233" t="s">
        <v>1600</v>
      </c>
      <c r="F28" s="162"/>
      <c r="G28" s="162"/>
      <c r="H28" s="392">
        <f t="shared" si="2"/>
        <v>0</v>
      </c>
      <c r="I28" s="464">
        <v>0.2</v>
      </c>
      <c r="J28" s="266">
        <f t="shared" si="3"/>
        <v>0</v>
      </c>
      <c r="K28" s="81"/>
      <c r="L28" s="81"/>
      <c r="M28" s="81"/>
      <c r="N28" s="886"/>
      <c r="O28" s="81"/>
      <c r="P28" s="81"/>
      <c r="Q28" s="81"/>
      <c r="R28" s="81"/>
      <c r="S28" s="81"/>
    </row>
    <row r="29" spans="2:19" ht="15.75">
      <c r="B29" s="29" t="s">
        <v>1084</v>
      </c>
      <c r="C29" s="297"/>
      <c r="D29" s="501"/>
      <c r="E29" s="233" t="s">
        <v>1601</v>
      </c>
      <c r="F29" s="162"/>
      <c r="G29" s="162"/>
      <c r="H29" s="392">
        <f t="shared" si="2"/>
        <v>0</v>
      </c>
      <c r="I29" s="464">
        <v>0.5</v>
      </c>
      <c r="J29" s="266">
        <f t="shared" si="3"/>
        <v>0</v>
      </c>
      <c r="K29" s="81"/>
      <c r="L29" s="81"/>
      <c r="M29" s="81"/>
      <c r="N29" s="82"/>
      <c r="O29" s="81"/>
      <c r="P29" s="81"/>
      <c r="Q29" s="81"/>
      <c r="R29" s="81"/>
      <c r="S29" s="81"/>
    </row>
    <row r="30" spans="2:19" ht="15.75">
      <c r="B30" s="29" t="s">
        <v>1083</v>
      </c>
      <c r="C30" s="297"/>
      <c r="D30" s="316"/>
      <c r="E30" s="233" t="s">
        <v>1602</v>
      </c>
      <c r="F30" s="162"/>
      <c r="G30" s="162"/>
      <c r="H30" s="392">
        <f t="shared" si="2"/>
        <v>0</v>
      </c>
      <c r="I30" s="464">
        <v>1</v>
      </c>
      <c r="J30" s="266">
        <f t="shared" si="3"/>
        <v>0</v>
      </c>
      <c r="K30" s="81"/>
      <c r="L30" s="81"/>
      <c r="M30" s="81"/>
      <c r="N30" s="82"/>
      <c r="O30" s="81"/>
      <c r="P30" s="81"/>
      <c r="Q30" s="81"/>
      <c r="R30" s="81"/>
      <c r="S30" s="81"/>
    </row>
    <row r="31" spans="2:19" ht="15.75">
      <c r="B31" s="29" t="s">
        <v>631</v>
      </c>
      <c r="C31" s="297"/>
      <c r="D31" s="501"/>
      <c r="E31" s="233" t="s">
        <v>1603</v>
      </c>
      <c r="F31" s="162"/>
      <c r="G31" s="162"/>
      <c r="H31" s="392">
        <f t="shared" si="2"/>
        <v>0</v>
      </c>
      <c r="I31" s="464">
        <v>1.5</v>
      </c>
      <c r="J31" s="266">
        <f t="shared" si="3"/>
        <v>0</v>
      </c>
      <c r="K31" s="81"/>
      <c r="L31" s="81"/>
      <c r="M31" s="81"/>
      <c r="N31" s="82"/>
      <c r="O31" s="81"/>
      <c r="P31" s="81"/>
      <c r="Q31" s="81"/>
      <c r="R31" s="81"/>
      <c r="S31" s="81"/>
    </row>
    <row r="32" spans="2:19" ht="15.75">
      <c r="B32" s="29" t="s">
        <v>630</v>
      </c>
      <c r="C32" s="297"/>
      <c r="D32" s="501"/>
      <c r="E32" s="233" t="s">
        <v>1604</v>
      </c>
      <c r="F32" s="162"/>
      <c r="G32" s="162"/>
      <c r="H32" s="392">
        <f t="shared" si="2"/>
        <v>0</v>
      </c>
      <c r="I32" s="464">
        <v>1</v>
      </c>
      <c r="J32" s="266">
        <f t="shared" si="3"/>
        <v>0</v>
      </c>
      <c r="K32" s="81"/>
      <c r="L32" s="81"/>
      <c r="M32" s="81"/>
      <c r="N32" s="82"/>
      <c r="O32" s="81"/>
      <c r="P32" s="81"/>
      <c r="Q32" s="81"/>
      <c r="R32" s="81"/>
      <c r="S32" s="81"/>
    </row>
    <row r="33" spans="1:19" ht="45">
      <c r="B33" s="29" t="s">
        <v>1592</v>
      </c>
      <c r="C33" s="297"/>
      <c r="D33" s="501" t="s">
        <v>1605</v>
      </c>
      <c r="E33" s="259"/>
      <c r="F33" s="162"/>
      <c r="G33" s="162"/>
      <c r="H33" s="392">
        <f t="shared" si="2"/>
        <v>0</v>
      </c>
      <c r="I33" s="263"/>
      <c r="J33" s="266">
        <f t="shared" si="3"/>
        <v>0</v>
      </c>
      <c r="K33" s="81"/>
      <c r="L33" s="81"/>
      <c r="M33" s="81"/>
      <c r="N33" s="929"/>
      <c r="O33" s="81"/>
      <c r="P33" s="81"/>
      <c r="Q33" s="81"/>
      <c r="R33" s="81"/>
      <c r="S33" s="81"/>
    </row>
    <row r="34" spans="1:19" ht="15.75">
      <c r="C34" s="297"/>
      <c r="D34" s="501"/>
      <c r="E34" s="259"/>
      <c r="F34" s="1096"/>
      <c r="G34" s="1096"/>
      <c r="H34" s="1097"/>
      <c r="I34" s="1098"/>
      <c r="J34" s="260"/>
      <c r="K34" s="81"/>
      <c r="L34" s="81"/>
      <c r="M34" s="81"/>
      <c r="N34" s="886"/>
      <c r="O34" s="81"/>
      <c r="P34" s="81"/>
      <c r="Q34" s="81"/>
      <c r="R34" s="81"/>
      <c r="S34" s="81"/>
    </row>
    <row r="35" spans="1:19" ht="15.75">
      <c r="B35" s="29" t="s">
        <v>629</v>
      </c>
      <c r="C35" s="333"/>
      <c r="D35" s="504" t="s">
        <v>501</v>
      </c>
      <c r="E35" s="360"/>
      <c r="F35" s="312"/>
      <c r="G35" s="312"/>
      <c r="H35" s="407">
        <f>MAX(F35-G35,0)</f>
        <v>0</v>
      </c>
      <c r="I35" s="910">
        <v>0.2</v>
      </c>
      <c r="J35" s="478">
        <f>H35*I35</f>
        <v>0</v>
      </c>
      <c r="K35" s="81"/>
      <c r="L35" s="81"/>
      <c r="M35" s="81"/>
      <c r="N35" s="880"/>
      <c r="O35" s="81"/>
      <c r="P35" s="81"/>
      <c r="Q35" s="81"/>
      <c r="R35" s="81"/>
      <c r="S35" s="81"/>
    </row>
    <row r="36" spans="1:19" ht="30">
      <c r="B36" s="29" t="s">
        <v>1950</v>
      </c>
      <c r="C36" s="227" t="s">
        <v>1258</v>
      </c>
      <c r="D36" s="928" t="s">
        <v>1259</v>
      </c>
      <c r="E36" s="371"/>
      <c r="F36" s="288"/>
      <c r="G36" s="288"/>
      <c r="H36" s="289"/>
      <c r="I36" s="290" t="s">
        <v>1950</v>
      </c>
      <c r="J36" s="291"/>
      <c r="K36" s="81"/>
      <c r="L36" s="81"/>
      <c r="M36" s="81"/>
      <c r="N36" s="880"/>
      <c r="O36" s="81"/>
      <c r="P36" s="81"/>
      <c r="Q36" s="81"/>
      <c r="R36" s="81"/>
      <c r="S36" s="81"/>
    </row>
    <row r="37" spans="1:19" ht="120">
      <c r="B37" s="29" t="s">
        <v>1291</v>
      </c>
      <c r="C37" s="925">
        <v>1</v>
      </c>
      <c r="D37" s="891" t="s">
        <v>323</v>
      </c>
      <c r="E37" s="319"/>
      <c r="F37" s="282"/>
      <c r="G37" s="282"/>
      <c r="H37" s="282"/>
      <c r="I37" s="282" t="s">
        <v>1950</v>
      </c>
      <c r="J37" s="283"/>
      <c r="K37" s="81"/>
      <c r="L37" s="81"/>
      <c r="M37" s="81"/>
      <c r="N37" s="880"/>
      <c r="O37" s="81"/>
      <c r="P37" s="81"/>
      <c r="Q37" s="81"/>
      <c r="R37" s="81"/>
      <c r="S37" s="81"/>
    </row>
    <row r="38" spans="1:19" ht="30">
      <c r="B38" s="29" t="s">
        <v>1291</v>
      </c>
      <c r="C38" s="297"/>
      <c r="D38" s="924" t="s">
        <v>1100</v>
      </c>
      <c r="E38" s="320"/>
      <c r="F38" s="223"/>
      <c r="G38" s="223"/>
      <c r="H38" s="223"/>
      <c r="I38" s="223" t="s">
        <v>1950</v>
      </c>
      <c r="J38" s="284"/>
      <c r="K38" s="81"/>
      <c r="L38" s="81"/>
      <c r="M38" s="81"/>
      <c r="N38" s="880"/>
      <c r="O38" s="81"/>
      <c r="P38" s="81"/>
      <c r="Q38" s="81"/>
      <c r="R38" s="81"/>
      <c r="S38" s="81"/>
    </row>
    <row r="39" spans="1:19" s="30" customFormat="1" ht="15.75">
      <c r="A39" s="27"/>
      <c r="B39" s="29" t="s">
        <v>1291</v>
      </c>
      <c r="C39" s="297"/>
      <c r="D39" s="923" t="s">
        <v>1031</v>
      </c>
      <c r="E39" s="321"/>
      <c r="F39" s="286"/>
      <c r="G39" s="286"/>
      <c r="H39" s="286"/>
      <c r="I39" s="286"/>
      <c r="J39" s="287"/>
      <c r="K39" s="82"/>
      <c r="L39" s="81"/>
      <c r="M39" s="82"/>
      <c r="N39" s="886"/>
      <c r="O39" s="82"/>
      <c r="P39" s="82"/>
      <c r="Q39" s="82"/>
      <c r="R39" s="82"/>
      <c r="S39" s="82"/>
    </row>
    <row r="40" spans="1:19" ht="15.75">
      <c r="B40" s="29" t="s">
        <v>1772</v>
      </c>
      <c r="C40" s="297"/>
      <c r="D40" s="927" t="s">
        <v>1101</v>
      </c>
      <c r="E40" s="319"/>
      <c r="F40" s="273"/>
      <c r="G40" s="273"/>
      <c r="H40" s="391">
        <f t="shared" ref="H40:H45" si="4">MAX(F40-G40,0)</f>
        <v>0</v>
      </c>
      <c r="I40" s="462">
        <v>1.25</v>
      </c>
      <c r="J40" s="269">
        <f t="shared" ref="J40:J45" si="5">H40*I40</f>
        <v>0</v>
      </c>
      <c r="K40" s="81"/>
      <c r="L40" s="81"/>
      <c r="M40" s="81"/>
      <c r="N40" s="82"/>
      <c r="O40" s="81"/>
      <c r="P40" s="81"/>
      <c r="Q40" s="81"/>
      <c r="R40" s="81"/>
      <c r="S40" s="81"/>
    </row>
    <row r="41" spans="1:19" ht="15.75">
      <c r="B41" s="29" t="s">
        <v>1771</v>
      </c>
      <c r="C41" s="297"/>
      <c r="D41" s="899" t="s">
        <v>1045</v>
      </c>
      <c r="E41" s="319"/>
      <c r="F41" s="162"/>
      <c r="G41" s="162"/>
      <c r="H41" s="392">
        <f t="shared" si="4"/>
        <v>0</v>
      </c>
      <c r="I41" s="305"/>
      <c r="J41" s="269">
        <f t="shared" si="5"/>
        <v>0</v>
      </c>
      <c r="K41" s="81"/>
      <c r="L41" s="81"/>
      <c r="M41" s="81"/>
      <c r="N41" s="82"/>
      <c r="O41" s="81"/>
      <c r="P41" s="81"/>
      <c r="Q41" s="81"/>
      <c r="R41" s="81"/>
      <c r="S41" s="81"/>
    </row>
    <row r="42" spans="1:19" ht="30">
      <c r="B42" s="29" t="s">
        <v>1552</v>
      </c>
      <c r="C42" s="297"/>
      <c r="D42" s="923" t="s">
        <v>1032</v>
      </c>
      <c r="E42" s="319"/>
      <c r="F42" s="162"/>
      <c r="G42" s="162"/>
      <c r="H42" s="392">
        <f t="shared" si="4"/>
        <v>0</v>
      </c>
      <c r="I42" s="464">
        <v>1.5</v>
      </c>
      <c r="J42" s="269">
        <f t="shared" si="5"/>
        <v>0</v>
      </c>
      <c r="K42" s="81"/>
      <c r="L42" s="81"/>
      <c r="M42" s="81"/>
      <c r="N42" s="82"/>
      <c r="O42" s="81"/>
      <c r="P42" s="81"/>
      <c r="Q42" s="81"/>
      <c r="R42" s="81"/>
      <c r="S42" s="81"/>
    </row>
    <row r="43" spans="1:19" ht="30">
      <c r="B43" s="29" t="s">
        <v>1773</v>
      </c>
      <c r="C43" s="297"/>
      <c r="D43" s="923" t="s">
        <v>1033</v>
      </c>
      <c r="E43" s="319"/>
      <c r="F43" s="162"/>
      <c r="G43" s="162"/>
      <c r="H43" s="392">
        <f t="shared" si="4"/>
        <v>0</v>
      </c>
      <c r="I43" s="464">
        <v>2.5</v>
      </c>
      <c r="J43" s="269">
        <f t="shared" si="5"/>
        <v>0</v>
      </c>
      <c r="K43" s="81"/>
      <c r="L43" s="81"/>
      <c r="M43" s="81"/>
      <c r="N43" s="82"/>
      <c r="O43" s="81"/>
      <c r="P43" s="81"/>
      <c r="Q43" s="81"/>
      <c r="R43" s="81"/>
      <c r="S43" s="81"/>
    </row>
    <row r="44" spans="1:19" ht="30">
      <c r="B44" s="29" t="s">
        <v>1662</v>
      </c>
      <c r="C44" s="297"/>
      <c r="D44" s="923" t="s">
        <v>1034</v>
      </c>
      <c r="E44" s="319"/>
      <c r="F44" s="162"/>
      <c r="G44" s="162"/>
      <c r="H44" s="392">
        <f t="shared" si="4"/>
        <v>0</v>
      </c>
      <c r="I44" s="464">
        <v>3.5</v>
      </c>
      <c r="J44" s="269">
        <f t="shared" si="5"/>
        <v>0</v>
      </c>
      <c r="K44" s="81"/>
      <c r="L44" s="81"/>
      <c r="M44" s="81"/>
      <c r="N44" s="82"/>
      <c r="O44" s="81"/>
      <c r="P44" s="81"/>
      <c r="Q44" s="81"/>
      <c r="R44" s="81"/>
      <c r="S44" s="81"/>
    </row>
    <row r="45" spans="1:19" ht="15.75">
      <c r="B45" s="29" t="s">
        <v>1661</v>
      </c>
      <c r="C45" s="333"/>
      <c r="D45" s="923" t="s">
        <v>1035</v>
      </c>
      <c r="E45" s="319"/>
      <c r="F45" s="279"/>
      <c r="G45" s="279"/>
      <c r="H45" s="406">
        <f t="shared" si="4"/>
        <v>0</v>
      </c>
      <c r="I45" s="897">
        <v>6.25</v>
      </c>
      <c r="J45" s="269">
        <f t="shared" si="5"/>
        <v>0</v>
      </c>
      <c r="K45" s="81"/>
      <c r="L45" s="81"/>
      <c r="M45" s="81"/>
      <c r="N45" s="82"/>
      <c r="O45" s="81"/>
      <c r="P45" s="81"/>
      <c r="Q45" s="81"/>
      <c r="R45" s="81"/>
      <c r="S45" s="81"/>
    </row>
    <row r="46" spans="1:19" ht="120">
      <c r="B46" s="29" t="s">
        <v>1950</v>
      </c>
      <c r="C46" s="925">
        <v>2</v>
      </c>
      <c r="D46" s="926" t="s">
        <v>685</v>
      </c>
      <c r="E46" s="319"/>
      <c r="F46" s="282"/>
      <c r="G46" s="282"/>
      <c r="H46" s="282"/>
      <c r="I46" s="282" t="s">
        <v>1950</v>
      </c>
      <c r="J46" s="295"/>
      <c r="K46" s="81"/>
      <c r="L46" s="81"/>
      <c r="M46" s="81"/>
      <c r="N46" s="880"/>
      <c r="O46" s="81"/>
      <c r="P46" s="81"/>
      <c r="Q46" s="81"/>
      <c r="R46" s="81"/>
      <c r="S46" s="81"/>
    </row>
    <row r="47" spans="1:19" ht="30">
      <c r="B47" s="29" t="s">
        <v>337</v>
      </c>
      <c r="C47" s="297"/>
      <c r="D47" s="924" t="s">
        <v>1100</v>
      </c>
      <c r="E47" s="321"/>
      <c r="F47" s="286"/>
      <c r="G47" s="286"/>
      <c r="H47" s="286"/>
      <c r="I47" s="286" t="s">
        <v>1950</v>
      </c>
      <c r="J47" s="296"/>
      <c r="K47" s="81"/>
      <c r="L47" s="81"/>
      <c r="M47" s="81"/>
      <c r="N47" s="886"/>
      <c r="O47" s="81"/>
      <c r="P47" s="81"/>
      <c r="Q47" s="81"/>
      <c r="R47" s="81"/>
      <c r="S47" s="81"/>
    </row>
    <row r="48" spans="1:19" ht="15.75">
      <c r="B48" s="29" t="s">
        <v>662</v>
      </c>
      <c r="C48" s="297"/>
      <c r="D48" s="923" t="s">
        <v>1036</v>
      </c>
      <c r="E48" s="319"/>
      <c r="F48" s="273"/>
      <c r="G48" s="273"/>
      <c r="H48" s="391">
        <f>MAX(F48-G48,0)</f>
        <v>0</v>
      </c>
      <c r="I48" s="462">
        <v>2.5</v>
      </c>
      <c r="J48" s="269">
        <f>H48*I48</f>
        <v>0</v>
      </c>
      <c r="K48" s="81"/>
      <c r="L48" s="81"/>
      <c r="M48" s="81"/>
      <c r="N48" s="82"/>
      <c r="O48" s="81"/>
      <c r="P48" s="81"/>
      <c r="Q48" s="81"/>
      <c r="R48" s="81"/>
      <c r="S48" s="81"/>
    </row>
    <row r="49" spans="1:19" ht="30">
      <c r="B49" s="29" t="s">
        <v>663</v>
      </c>
      <c r="C49" s="297"/>
      <c r="D49" s="923" t="s">
        <v>1032</v>
      </c>
      <c r="E49" s="319"/>
      <c r="F49" s="162"/>
      <c r="G49" s="162"/>
      <c r="H49" s="392">
        <f>MAX(F49-G49,0)</f>
        <v>0</v>
      </c>
      <c r="I49" s="464">
        <v>3</v>
      </c>
      <c r="J49" s="269">
        <f>H49*I49</f>
        <v>0</v>
      </c>
      <c r="K49" s="81"/>
      <c r="L49" s="81"/>
      <c r="M49" s="81"/>
      <c r="N49" s="886"/>
      <c r="O49" s="81"/>
      <c r="P49" s="81"/>
      <c r="Q49" s="81"/>
      <c r="R49" s="81"/>
      <c r="S49" s="81"/>
    </row>
    <row r="50" spans="1:19" ht="30">
      <c r="B50" s="29" t="s">
        <v>664</v>
      </c>
      <c r="C50" s="297"/>
      <c r="D50" s="923" t="s">
        <v>1033</v>
      </c>
      <c r="E50" s="319"/>
      <c r="F50" s="162"/>
      <c r="G50" s="162"/>
      <c r="H50" s="392">
        <f>MAX(F50-G50,0)</f>
        <v>0</v>
      </c>
      <c r="I50" s="464">
        <v>3.5</v>
      </c>
      <c r="J50" s="269">
        <f>H50*I50</f>
        <v>0</v>
      </c>
      <c r="K50" s="81"/>
      <c r="L50" s="81"/>
      <c r="M50" s="81"/>
      <c r="N50" s="82"/>
      <c r="O50" s="81"/>
      <c r="P50" s="81"/>
      <c r="Q50" s="81"/>
      <c r="R50" s="81"/>
      <c r="S50" s="81"/>
    </row>
    <row r="51" spans="1:19" ht="30">
      <c r="B51" s="29" t="s">
        <v>324</v>
      </c>
      <c r="C51" s="297"/>
      <c r="D51" s="923" t="s">
        <v>1037</v>
      </c>
      <c r="E51" s="319"/>
      <c r="F51" s="279"/>
      <c r="G51" s="279"/>
      <c r="H51" s="406">
        <f>MAX(F51-G51,0)</f>
        <v>0</v>
      </c>
      <c r="I51" s="897">
        <v>4.5</v>
      </c>
      <c r="J51" s="269">
        <f>H51*I51</f>
        <v>0</v>
      </c>
      <c r="K51" s="81"/>
      <c r="L51" s="81"/>
      <c r="M51" s="81"/>
      <c r="N51" s="82"/>
      <c r="O51" s="81"/>
      <c r="P51" s="81"/>
      <c r="Q51" s="81"/>
      <c r="R51" s="81"/>
      <c r="S51" s="81"/>
    </row>
    <row r="52" spans="1:19" ht="15.75">
      <c r="B52" s="29" t="s">
        <v>1950</v>
      </c>
      <c r="C52" s="925">
        <v>3</v>
      </c>
      <c r="D52" s="891" t="s">
        <v>1103</v>
      </c>
      <c r="E52" s="319"/>
      <c r="F52" s="282"/>
      <c r="G52" s="282"/>
      <c r="H52" s="282"/>
      <c r="I52" s="282" t="s">
        <v>1950</v>
      </c>
      <c r="J52" s="283"/>
      <c r="K52" s="81"/>
      <c r="L52" s="81"/>
      <c r="M52" s="81"/>
      <c r="N52" s="886"/>
      <c r="O52" s="81"/>
      <c r="P52" s="81"/>
      <c r="Q52" s="81"/>
      <c r="R52" s="81"/>
      <c r="S52" s="81"/>
    </row>
    <row r="53" spans="1:19" ht="30">
      <c r="B53" s="29" t="s">
        <v>1950</v>
      </c>
      <c r="C53" s="297"/>
      <c r="D53" s="924" t="s">
        <v>1100</v>
      </c>
      <c r="E53" s="321"/>
      <c r="F53" s="286"/>
      <c r="G53" s="286"/>
      <c r="H53" s="286"/>
      <c r="I53" s="286" t="s">
        <v>1950</v>
      </c>
      <c r="J53" s="287"/>
      <c r="K53" s="81"/>
      <c r="L53" s="81"/>
      <c r="M53" s="81"/>
      <c r="N53" s="886"/>
      <c r="O53" s="81"/>
      <c r="P53" s="81"/>
      <c r="Q53" s="81"/>
      <c r="R53" s="81"/>
      <c r="S53" s="81"/>
    </row>
    <row r="54" spans="1:19" s="30" customFormat="1" ht="15.75">
      <c r="A54" s="27"/>
      <c r="B54" s="29" t="s">
        <v>1533</v>
      </c>
      <c r="C54" s="297"/>
      <c r="D54" s="923" t="s">
        <v>1036</v>
      </c>
      <c r="E54" s="319"/>
      <c r="F54" s="273"/>
      <c r="G54" s="273"/>
      <c r="H54" s="391">
        <f>MAX(F54-G54,0)</f>
        <v>0</v>
      </c>
      <c r="I54" s="462">
        <v>0.2</v>
      </c>
      <c r="J54" s="269">
        <f>H54*I54</f>
        <v>0</v>
      </c>
      <c r="K54" s="82"/>
      <c r="L54" s="81"/>
      <c r="M54" s="82"/>
      <c r="N54" s="886"/>
      <c r="O54" s="82"/>
      <c r="P54" s="82"/>
      <c r="Q54" s="82"/>
      <c r="R54" s="82"/>
      <c r="S54" s="82"/>
    </row>
    <row r="55" spans="1:19" ht="30">
      <c r="B55" s="29" t="s">
        <v>1501</v>
      </c>
      <c r="C55" s="297"/>
      <c r="D55" s="923" t="s">
        <v>1032</v>
      </c>
      <c r="E55" s="319"/>
      <c r="F55" s="162"/>
      <c r="G55" s="162"/>
      <c r="H55" s="392">
        <f>MAX(F55-G55,0)</f>
        <v>0</v>
      </c>
      <c r="I55" s="464">
        <v>0.5</v>
      </c>
      <c r="J55" s="269">
        <f>H55*I55</f>
        <v>0</v>
      </c>
      <c r="K55" s="81"/>
      <c r="L55" s="81"/>
      <c r="M55" s="81"/>
      <c r="N55" s="82"/>
      <c r="O55" s="81"/>
      <c r="P55" s="81"/>
      <c r="Q55" s="81"/>
      <c r="R55" s="81"/>
      <c r="S55" s="81"/>
    </row>
    <row r="56" spans="1:19" s="30" customFormat="1" ht="30">
      <c r="A56" s="27"/>
      <c r="B56" s="29" t="s">
        <v>1806</v>
      </c>
      <c r="C56" s="297"/>
      <c r="D56" s="923" t="s">
        <v>1033</v>
      </c>
      <c r="E56" s="319"/>
      <c r="F56" s="162"/>
      <c r="G56" s="162"/>
      <c r="H56" s="392">
        <f>MAX(F56-G56,0)</f>
        <v>0</v>
      </c>
      <c r="I56" s="464">
        <v>1</v>
      </c>
      <c r="J56" s="269">
        <f>H56*I56</f>
        <v>0</v>
      </c>
      <c r="K56" s="82"/>
      <c r="L56" s="81"/>
      <c r="M56" s="82"/>
      <c r="N56" s="82"/>
      <c r="O56" s="82"/>
      <c r="P56" s="82"/>
      <c r="Q56" s="82"/>
      <c r="R56" s="82"/>
      <c r="S56" s="82"/>
    </row>
    <row r="57" spans="1:19" ht="30">
      <c r="B57" s="29" t="s">
        <v>1795</v>
      </c>
      <c r="C57" s="297"/>
      <c r="D57" s="923" t="s">
        <v>1037</v>
      </c>
      <c r="E57" s="319"/>
      <c r="F57" s="162"/>
      <c r="G57" s="162"/>
      <c r="H57" s="392">
        <f>MAX(F57-G57,0)</f>
        <v>0</v>
      </c>
      <c r="I57" s="464">
        <v>1.5</v>
      </c>
      <c r="J57" s="269">
        <f>H57*I57</f>
        <v>0</v>
      </c>
      <c r="K57" s="81"/>
      <c r="L57" s="81"/>
      <c r="M57" s="81"/>
      <c r="N57" s="82"/>
      <c r="O57" s="81"/>
      <c r="P57" s="81"/>
      <c r="Q57" s="81"/>
      <c r="R57" s="81"/>
      <c r="S57" s="81"/>
    </row>
    <row r="58" spans="1:19" s="30" customFormat="1" ht="15.75">
      <c r="A58" s="27"/>
      <c r="B58" s="29" t="s">
        <v>1794</v>
      </c>
      <c r="C58" s="333"/>
      <c r="D58" s="923" t="s">
        <v>1035</v>
      </c>
      <c r="E58" s="319"/>
      <c r="F58" s="279"/>
      <c r="G58" s="279"/>
      <c r="H58" s="406">
        <f>MAX(F58-G58,0)</f>
        <v>0</v>
      </c>
      <c r="I58" s="897">
        <v>6.25</v>
      </c>
      <c r="J58" s="269">
        <f>H58*I58</f>
        <v>0</v>
      </c>
      <c r="K58" s="82"/>
      <c r="L58" s="81"/>
      <c r="M58" s="82"/>
      <c r="N58" s="82"/>
      <c r="O58" s="82"/>
      <c r="P58" s="82"/>
      <c r="Q58" s="82"/>
      <c r="R58" s="82"/>
      <c r="S58" s="82"/>
    </row>
    <row r="59" spans="1:19" ht="135">
      <c r="B59" s="29" t="s">
        <v>1950</v>
      </c>
      <c r="C59" s="334">
        <v>4</v>
      </c>
      <c r="D59" s="917" t="s">
        <v>909</v>
      </c>
      <c r="E59" s="916"/>
      <c r="F59" s="300"/>
      <c r="G59" s="300"/>
      <c r="H59" s="301"/>
      <c r="I59" s="282" t="s">
        <v>1950</v>
      </c>
      <c r="J59" s="283"/>
      <c r="K59" s="81"/>
      <c r="L59" s="81"/>
      <c r="M59" s="81"/>
      <c r="N59" s="886"/>
      <c r="O59" s="81"/>
      <c r="P59" s="81"/>
      <c r="Q59" s="81"/>
      <c r="R59" s="81"/>
      <c r="S59" s="81"/>
    </row>
    <row r="60" spans="1:19" ht="30">
      <c r="B60" s="29" t="s">
        <v>1163</v>
      </c>
      <c r="C60" s="297"/>
      <c r="D60" s="915" t="s">
        <v>1100</v>
      </c>
      <c r="E60" s="328"/>
      <c r="F60" s="298"/>
      <c r="G60" s="298"/>
      <c r="H60" s="299"/>
      <c r="I60" s="223" t="s">
        <v>1950</v>
      </c>
      <c r="J60" s="284"/>
      <c r="K60" s="81"/>
      <c r="L60" s="81"/>
      <c r="M60" s="81"/>
      <c r="N60" s="886"/>
      <c r="O60" s="81"/>
      <c r="P60" s="81"/>
      <c r="Q60" s="81"/>
      <c r="R60" s="81"/>
      <c r="S60" s="81"/>
    </row>
    <row r="61" spans="1:19" ht="30">
      <c r="B61" s="29" t="s">
        <v>781</v>
      </c>
      <c r="C61" s="297"/>
      <c r="D61" s="914" t="s">
        <v>1102</v>
      </c>
      <c r="E61" s="904"/>
      <c r="F61" s="302"/>
      <c r="G61" s="302"/>
      <c r="H61" s="303"/>
      <c r="I61" s="286"/>
      <c r="J61" s="287"/>
      <c r="K61" s="81"/>
      <c r="L61" s="81"/>
      <c r="M61" s="81"/>
      <c r="N61" s="82"/>
      <c r="O61" s="81"/>
      <c r="P61" s="81"/>
      <c r="Q61" s="81"/>
      <c r="R61" s="81"/>
      <c r="S61" s="81"/>
    </row>
    <row r="62" spans="1:19" ht="15.75">
      <c r="B62" s="29" t="s">
        <v>1264</v>
      </c>
      <c r="C62" s="297"/>
      <c r="D62" s="922" t="s">
        <v>1101</v>
      </c>
      <c r="E62" s="332"/>
      <c r="F62" s="273"/>
      <c r="G62" s="273"/>
      <c r="H62" s="391">
        <f>MAX(F62-G62,0)</f>
        <v>0</v>
      </c>
      <c r="I62" s="462">
        <v>1.25</v>
      </c>
      <c r="J62" s="269">
        <f>H62*I62</f>
        <v>0</v>
      </c>
      <c r="K62" s="81"/>
      <c r="L62" s="81"/>
      <c r="M62" s="81"/>
      <c r="N62" s="82"/>
      <c r="O62" s="81"/>
      <c r="P62" s="81"/>
      <c r="Q62" s="81"/>
      <c r="R62" s="81"/>
      <c r="S62" s="81"/>
    </row>
    <row r="63" spans="1:19" ht="15.75">
      <c r="B63" s="29" t="s">
        <v>2258</v>
      </c>
      <c r="C63" s="297"/>
      <c r="D63" s="921" t="s">
        <v>1045</v>
      </c>
      <c r="E63" s="262"/>
      <c r="F63" s="162"/>
      <c r="G63" s="162"/>
      <c r="H63" s="392">
        <f>MAX(F63-G63,0)</f>
        <v>0</v>
      </c>
      <c r="I63" s="305"/>
      <c r="J63" s="269">
        <f>H63*I63</f>
        <v>0</v>
      </c>
      <c r="K63" s="81"/>
      <c r="L63" s="81"/>
      <c r="M63" s="81"/>
      <c r="N63" s="82"/>
      <c r="O63" s="81"/>
      <c r="P63" s="81"/>
      <c r="Q63" s="81"/>
      <c r="R63" s="81"/>
      <c r="S63" s="81"/>
    </row>
    <row r="64" spans="1:19" ht="30">
      <c r="B64" s="29" t="s">
        <v>2257</v>
      </c>
      <c r="C64" s="297"/>
      <c r="D64" s="914" t="s">
        <v>1032</v>
      </c>
      <c r="E64" s="262"/>
      <c r="F64" s="162"/>
      <c r="G64" s="162"/>
      <c r="H64" s="392">
        <f>MAX(F64-G64,0)</f>
        <v>0</v>
      </c>
      <c r="I64" s="464">
        <v>2.5</v>
      </c>
      <c r="J64" s="269">
        <f>H64*I64</f>
        <v>0</v>
      </c>
      <c r="K64" s="81"/>
      <c r="L64" s="81"/>
      <c r="M64" s="81"/>
      <c r="N64" s="82"/>
      <c r="O64" s="81"/>
      <c r="P64" s="81"/>
      <c r="Q64" s="81"/>
      <c r="R64" s="81"/>
      <c r="S64" s="81"/>
    </row>
    <row r="65" spans="2:19" ht="30">
      <c r="B65" s="29" t="s">
        <v>1221</v>
      </c>
      <c r="C65" s="297"/>
      <c r="D65" s="914" t="s">
        <v>1033</v>
      </c>
      <c r="E65" s="262"/>
      <c r="F65" s="162"/>
      <c r="G65" s="162"/>
      <c r="H65" s="392">
        <f>MAX(F65-G65,0)</f>
        <v>0</v>
      </c>
      <c r="I65" s="464">
        <v>3.5</v>
      </c>
      <c r="J65" s="269">
        <f>H65*I65</f>
        <v>0</v>
      </c>
      <c r="K65" s="81"/>
      <c r="L65" s="81"/>
      <c r="M65" s="81"/>
      <c r="N65" s="82"/>
      <c r="O65" s="81"/>
      <c r="P65" s="81"/>
      <c r="Q65" s="81"/>
      <c r="R65" s="81"/>
      <c r="S65" s="81"/>
    </row>
    <row r="66" spans="2:19" ht="30">
      <c r="B66" s="29" t="s">
        <v>1775</v>
      </c>
      <c r="C66" s="333"/>
      <c r="D66" s="914" t="s">
        <v>1037</v>
      </c>
      <c r="E66" s="438"/>
      <c r="F66" s="279"/>
      <c r="G66" s="279"/>
      <c r="H66" s="406">
        <f>MAX(F66-G66,0)</f>
        <v>0</v>
      </c>
      <c r="I66" s="897">
        <v>6.25</v>
      </c>
      <c r="J66" s="269">
        <f>H66*I66</f>
        <v>0</v>
      </c>
      <c r="K66" s="81"/>
      <c r="L66" s="81"/>
      <c r="M66" s="81"/>
      <c r="N66" s="82"/>
      <c r="O66" s="81"/>
      <c r="P66" s="81"/>
      <c r="Q66" s="81"/>
      <c r="R66" s="81"/>
      <c r="S66" s="81"/>
    </row>
    <row r="67" spans="2:19" ht="120">
      <c r="C67" s="918">
        <v>5</v>
      </c>
      <c r="D67" s="920" t="s">
        <v>1081</v>
      </c>
      <c r="E67" s="916"/>
      <c r="F67" s="300"/>
      <c r="G67" s="300"/>
      <c r="H67" s="301"/>
      <c r="I67" s="282" t="s">
        <v>1950</v>
      </c>
      <c r="J67" s="283"/>
      <c r="K67" s="81"/>
      <c r="L67" s="81"/>
      <c r="M67" s="81"/>
      <c r="N67" s="82"/>
      <c r="O67" s="81"/>
      <c r="P67" s="81"/>
      <c r="Q67" s="81"/>
      <c r="R67" s="81"/>
      <c r="S67" s="81"/>
    </row>
    <row r="68" spans="2:19" ht="30">
      <c r="C68" s="465"/>
      <c r="D68" s="915" t="s">
        <v>1100</v>
      </c>
      <c r="E68" s="904"/>
      <c r="F68" s="302"/>
      <c r="G68" s="302"/>
      <c r="H68" s="303"/>
      <c r="I68" s="286" t="s">
        <v>1950</v>
      </c>
      <c r="J68" s="287"/>
      <c r="K68" s="81"/>
      <c r="L68" s="81"/>
      <c r="M68" s="81"/>
      <c r="N68" s="82"/>
      <c r="O68" s="81"/>
      <c r="P68" s="81"/>
      <c r="Q68" s="81"/>
      <c r="R68" s="81"/>
      <c r="S68" s="81"/>
    </row>
    <row r="69" spans="2:19" ht="15.75">
      <c r="B69" s="29" t="s">
        <v>325</v>
      </c>
      <c r="C69" s="465"/>
      <c r="D69" s="914" t="s">
        <v>1036</v>
      </c>
      <c r="E69" s="332"/>
      <c r="F69" s="273"/>
      <c r="G69" s="273"/>
      <c r="H69" s="391">
        <f>MAX(F69-G69,0)</f>
        <v>0</v>
      </c>
      <c r="I69" s="462">
        <v>3</v>
      </c>
      <c r="J69" s="269">
        <f>H69*I69</f>
        <v>0</v>
      </c>
      <c r="K69" s="81"/>
      <c r="L69" s="81"/>
      <c r="M69" s="81"/>
      <c r="N69" s="82"/>
      <c r="O69" s="81"/>
      <c r="P69" s="81"/>
      <c r="Q69" s="81"/>
      <c r="R69" s="81"/>
      <c r="S69" s="81"/>
    </row>
    <row r="70" spans="2:19" ht="30">
      <c r="B70" s="29" t="s">
        <v>326</v>
      </c>
      <c r="C70" s="465"/>
      <c r="D70" s="914" t="s">
        <v>1032</v>
      </c>
      <c r="E70" s="262"/>
      <c r="F70" s="162"/>
      <c r="G70" s="162"/>
      <c r="H70" s="392">
        <f>MAX(F70-G70,0)</f>
        <v>0</v>
      </c>
      <c r="I70" s="464">
        <v>3.5</v>
      </c>
      <c r="J70" s="269">
        <f>H70*I70</f>
        <v>0</v>
      </c>
      <c r="K70" s="81"/>
      <c r="L70" s="81"/>
      <c r="M70" s="81"/>
      <c r="N70" s="82"/>
      <c r="O70" s="81"/>
      <c r="P70" s="81"/>
      <c r="Q70" s="81"/>
      <c r="R70" s="81"/>
      <c r="S70" s="81"/>
    </row>
    <row r="71" spans="2:19" ht="30">
      <c r="B71" s="29" t="s">
        <v>327</v>
      </c>
      <c r="C71" s="919"/>
      <c r="D71" s="914" t="s">
        <v>1033</v>
      </c>
      <c r="E71" s="438"/>
      <c r="F71" s="279"/>
      <c r="G71" s="279"/>
      <c r="H71" s="406">
        <f>MAX(F71-G71,0)</f>
        <v>0</v>
      </c>
      <c r="I71" s="897">
        <v>4.5</v>
      </c>
      <c r="J71" s="269">
        <f>H71*I71</f>
        <v>0</v>
      </c>
      <c r="K71" s="81"/>
      <c r="L71" s="81"/>
      <c r="M71" s="81"/>
      <c r="N71" s="82"/>
      <c r="O71" s="81"/>
      <c r="P71" s="81"/>
      <c r="Q71" s="81"/>
      <c r="R71" s="81"/>
      <c r="S71" s="81"/>
    </row>
    <row r="72" spans="2:19" ht="15.75">
      <c r="C72" s="918">
        <v>6</v>
      </c>
      <c r="D72" s="917" t="s">
        <v>1104</v>
      </c>
      <c r="E72" s="916"/>
      <c r="F72" s="300"/>
      <c r="G72" s="300"/>
      <c r="H72" s="301"/>
      <c r="I72" s="282" t="s">
        <v>1950</v>
      </c>
      <c r="J72" s="283"/>
      <c r="K72" s="81"/>
      <c r="L72" s="81"/>
      <c r="M72" s="81"/>
      <c r="N72" s="82"/>
      <c r="O72" s="81"/>
      <c r="P72" s="81"/>
      <c r="Q72" s="81"/>
      <c r="R72" s="81"/>
      <c r="S72" s="81"/>
    </row>
    <row r="73" spans="2:19" ht="30">
      <c r="C73" s="465"/>
      <c r="D73" s="915" t="s">
        <v>1100</v>
      </c>
      <c r="E73" s="904"/>
      <c r="F73" s="302"/>
      <c r="G73" s="302"/>
      <c r="H73" s="303"/>
      <c r="I73" s="286" t="s">
        <v>1950</v>
      </c>
      <c r="J73" s="287"/>
      <c r="K73" s="81"/>
      <c r="L73" s="81"/>
      <c r="M73" s="81"/>
      <c r="N73" s="82"/>
      <c r="O73" s="81"/>
      <c r="P73" s="81"/>
      <c r="Q73" s="81"/>
      <c r="R73" s="81"/>
      <c r="S73" s="81"/>
    </row>
    <row r="74" spans="2:19" ht="15.75">
      <c r="B74" s="29" t="s">
        <v>1396</v>
      </c>
      <c r="C74" s="465"/>
      <c r="D74" s="914" t="s">
        <v>1036</v>
      </c>
      <c r="E74" s="332"/>
      <c r="F74" s="273"/>
      <c r="G74" s="273"/>
      <c r="H74" s="391">
        <f>MAX(F74-G74,0)</f>
        <v>0</v>
      </c>
      <c r="I74" s="462">
        <v>1</v>
      </c>
      <c r="J74" s="269">
        <f>H74*I74</f>
        <v>0</v>
      </c>
      <c r="K74" s="81"/>
      <c r="L74" s="81"/>
      <c r="M74" s="81"/>
      <c r="N74" s="82"/>
      <c r="O74" s="81"/>
      <c r="P74" s="81"/>
      <c r="Q74" s="81"/>
      <c r="R74" s="81"/>
      <c r="S74" s="81"/>
    </row>
    <row r="75" spans="2:19" ht="30">
      <c r="B75" s="29" t="s">
        <v>1610</v>
      </c>
      <c r="C75" s="465"/>
      <c r="D75" s="914" t="s">
        <v>1032</v>
      </c>
      <c r="E75" s="262"/>
      <c r="F75" s="162"/>
      <c r="G75" s="162"/>
      <c r="H75" s="392">
        <f>MAX(F75-G75,0)</f>
        <v>0</v>
      </c>
      <c r="I75" s="464">
        <v>1.5</v>
      </c>
      <c r="J75" s="269">
        <f>H75*I75</f>
        <v>0</v>
      </c>
      <c r="K75" s="81"/>
      <c r="L75" s="81"/>
      <c r="M75" s="81"/>
      <c r="N75" s="82"/>
      <c r="O75" s="81"/>
      <c r="P75" s="81"/>
      <c r="Q75" s="81"/>
      <c r="R75" s="81"/>
      <c r="S75" s="81"/>
    </row>
    <row r="76" spans="2:19" ht="30">
      <c r="B76" s="29" t="s">
        <v>1609</v>
      </c>
      <c r="C76" s="465"/>
      <c r="D76" s="914" t="s">
        <v>1033</v>
      </c>
      <c r="E76" s="262"/>
      <c r="F76" s="162"/>
      <c r="G76" s="162"/>
      <c r="H76" s="392">
        <f>MAX(F76-G76,0)</f>
        <v>0</v>
      </c>
      <c r="I76" s="464">
        <v>2.5</v>
      </c>
      <c r="J76" s="269">
        <f>H76*I76</f>
        <v>0</v>
      </c>
      <c r="K76" s="81"/>
      <c r="L76" s="81"/>
      <c r="M76" s="81"/>
      <c r="N76" s="82"/>
      <c r="O76" s="81"/>
      <c r="P76" s="81"/>
      <c r="Q76" s="81"/>
      <c r="R76" s="81"/>
      <c r="S76" s="81"/>
    </row>
    <row r="77" spans="2:19" ht="30">
      <c r="B77" s="29" t="s">
        <v>1660</v>
      </c>
      <c r="C77" s="465"/>
      <c r="D77" s="914" t="s">
        <v>1037</v>
      </c>
      <c r="E77" s="262"/>
      <c r="F77" s="162"/>
      <c r="G77" s="162"/>
      <c r="H77" s="392">
        <f>MAX(F77-G77,0)</f>
        <v>0</v>
      </c>
      <c r="I77" s="464">
        <v>3.5</v>
      </c>
      <c r="J77" s="269">
        <f>H77*I77</f>
        <v>0</v>
      </c>
      <c r="K77" s="81"/>
      <c r="L77" s="81"/>
      <c r="M77" s="81"/>
      <c r="N77" s="82"/>
      <c r="O77" s="81"/>
      <c r="P77" s="81"/>
      <c r="Q77" s="81"/>
      <c r="R77" s="81"/>
      <c r="S77" s="81"/>
    </row>
    <row r="78" spans="2:19" ht="15.75">
      <c r="B78" s="29" t="s">
        <v>1680</v>
      </c>
      <c r="C78" s="870"/>
      <c r="D78" s="914" t="s">
        <v>1035</v>
      </c>
      <c r="E78" s="438"/>
      <c r="F78" s="279"/>
      <c r="G78" s="279"/>
      <c r="H78" s="406">
        <f>MAX(F78-G78,0)</f>
        <v>0</v>
      </c>
      <c r="I78" s="897">
        <v>6.25</v>
      </c>
      <c r="J78" s="269">
        <f>H78*I78</f>
        <v>0</v>
      </c>
      <c r="K78" s="81"/>
      <c r="L78" s="81"/>
      <c r="M78" s="81"/>
      <c r="N78" s="82"/>
      <c r="O78" s="81"/>
      <c r="P78" s="81"/>
      <c r="Q78" s="81"/>
      <c r="R78" s="81"/>
      <c r="S78" s="81"/>
    </row>
    <row r="79" spans="2:19" ht="15.75">
      <c r="B79" s="29" t="s">
        <v>1950</v>
      </c>
      <c r="C79" s="309" t="s">
        <v>1848</v>
      </c>
      <c r="D79" s="117" t="s">
        <v>1894</v>
      </c>
      <c r="E79" s="371"/>
      <c r="F79" s="288"/>
      <c r="G79" s="288"/>
      <c r="H79" s="289"/>
      <c r="I79" s="290" t="s">
        <v>1950</v>
      </c>
      <c r="J79" s="291"/>
      <c r="K79" s="81"/>
      <c r="L79" s="81"/>
      <c r="M79" s="81"/>
      <c r="N79" s="880"/>
      <c r="O79" s="81"/>
      <c r="P79" s="81"/>
      <c r="Q79" s="81"/>
      <c r="R79" s="81"/>
      <c r="S79" s="81"/>
    </row>
    <row r="80" spans="2:19" ht="15.75">
      <c r="B80" s="29" t="s">
        <v>534</v>
      </c>
      <c r="C80" s="297"/>
      <c r="D80" s="316" t="s">
        <v>1943</v>
      </c>
      <c r="E80" s="248" t="s">
        <v>1599</v>
      </c>
      <c r="F80" s="273"/>
      <c r="G80" s="273"/>
      <c r="H80" s="391">
        <f t="shared" ref="H80:H86" si="6">MAX(F80-G80,0)</f>
        <v>0</v>
      </c>
      <c r="I80" s="462">
        <v>0.2</v>
      </c>
      <c r="J80" s="269">
        <f t="shared" ref="J80:J86" si="7">H80*I80</f>
        <v>0</v>
      </c>
      <c r="K80" s="81"/>
      <c r="L80" s="81"/>
      <c r="M80" s="81"/>
      <c r="N80" s="886"/>
      <c r="O80" s="81"/>
      <c r="P80" s="81"/>
      <c r="Q80" s="81"/>
      <c r="R80" s="81"/>
      <c r="S80" s="81"/>
    </row>
    <row r="81" spans="2:19" ht="15.75">
      <c r="B81" s="29" t="s">
        <v>650</v>
      </c>
      <c r="C81" s="297"/>
      <c r="D81" s="501"/>
      <c r="E81" s="233" t="s">
        <v>1600</v>
      </c>
      <c r="F81" s="162"/>
      <c r="G81" s="162"/>
      <c r="H81" s="392">
        <f t="shared" si="6"/>
        <v>0</v>
      </c>
      <c r="I81" s="464">
        <v>0.5</v>
      </c>
      <c r="J81" s="269">
        <f t="shared" si="7"/>
        <v>0</v>
      </c>
      <c r="K81" s="81"/>
      <c r="L81" s="81"/>
      <c r="M81" s="81"/>
      <c r="N81" s="82"/>
      <c r="O81" s="81"/>
      <c r="P81" s="81"/>
      <c r="Q81" s="81"/>
      <c r="R81" s="81"/>
      <c r="S81" s="81"/>
    </row>
    <row r="82" spans="2:19" ht="15.75">
      <c r="B82" s="29" t="s">
        <v>649</v>
      </c>
      <c r="C82" s="297"/>
      <c r="D82" s="316"/>
      <c r="E82" s="233" t="s">
        <v>1601</v>
      </c>
      <c r="F82" s="162"/>
      <c r="G82" s="162"/>
      <c r="H82" s="392">
        <f t="shared" si="6"/>
        <v>0</v>
      </c>
      <c r="I82" s="464">
        <v>0.5</v>
      </c>
      <c r="J82" s="269">
        <f t="shared" si="7"/>
        <v>0</v>
      </c>
      <c r="K82" s="81"/>
      <c r="L82" s="81"/>
      <c r="M82" s="81"/>
      <c r="N82" s="82"/>
      <c r="O82" s="81"/>
      <c r="P82" s="81"/>
      <c r="Q82" s="81"/>
      <c r="R82" s="81"/>
      <c r="S82" s="81"/>
    </row>
    <row r="83" spans="2:19" ht="15.75">
      <c r="B83" s="29" t="s">
        <v>648</v>
      </c>
      <c r="C83" s="297"/>
      <c r="D83" s="501"/>
      <c r="E83" s="233" t="s">
        <v>1602</v>
      </c>
      <c r="F83" s="162"/>
      <c r="G83" s="162"/>
      <c r="H83" s="392">
        <f t="shared" si="6"/>
        <v>0</v>
      </c>
      <c r="I83" s="464">
        <v>1</v>
      </c>
      <c r="J83" s="269">
        <f t="shared" si="7"/>
        <v>0</v>
      </c>
      <c r="K83" s="81"/>
      <c r="L83" s="81"/>
      <c r="M83" s="81"/>
      <c r="N83" s="886"/>
      <c r="O83" s="81"/>
      <c r="P83" s="81"/>
      <c r="Q83" s="81"/>
      <c r="R83" s="81"/>
      <c r="S83" s="81"/>
    </row>
    <row r="84" spans="2:19" ht="15.75">
      <c r="B84" s="29" t="s">
        <v>873</v>
      </c>
      <c r="C84" s="297"/>
      <c r="D84" s="316"/>
      <c r="E84" s="233" t="s">
        <v>1603</v>
      </c>
      <c r="F84" s="162"/>
      <c r="G84" s="162"/>
      <c r="H84" s="392">
        <f t="shared" si="6"/>
        <v>0</v>
      </c>
      <c r="I84" s="464">
        <v>1.5</v>
      </c>
      <c r="J84" s="269">
        <f t="shared" si="7"/>
        <v>0</v>
      </c>
      <c r="K84" s="81"/>
      <c r="L84" s="81"/>
      <c r="M84" s="81"/>
      <c r="N84" s="82"/>
      <c r="O84" s="81"/>
      <c r="P84" s="81"/>
      <c r="Q84" s="81"/>
      <c r="R84" s="81"/>
      <c r="S84" s="81"/>
    </row>
    <row r="85" spans="2:19" ht="15.75">
      <c r="B85" s="29" t="s">
        <v>1133</v>
      </c>
      <c r="C85" s="297"/>
      <c r="D85" s="501"/>
      <c r="E85" s="233" t="s">
        <v>1604</v>
      </c>
      <c r="F85" s="162"/>
      <c r="G85" s="162"/>
      <c r="H85" s="392">
        <f t="shared" si="6"/>
        <v>0</v>
      </c>
      <c r="I85" s="464">
        <v>0.5</v>
      </c>
      <c r="J85" s="269">
        <f t="shared" si="7"/>
        <v>0</v>
      </c>
      <c r="K85" s="81"/>
      <c r="L85" s="81"/>
      <c r="M85" s="81"/>
      <c r="N85" s="82"/>
      <c r="O85" s="81"/>
      <c r="P85" s="81"/>
      <c r="Q85" s="81"/>
      <c r="R85" s="81"/>
      <c r="S85" s="81"/>
    </row>
    <row r="86" spans="2:19" ht="75">
      <c r="B86" s="29" t="s">
        <v>1657</v>
      </c>
      <c r="C86" s="333"/>
      <c r="D86" s="913" t="s">
        <v>1526</v>
      </c>
      <c r="E86" s="259"/>
      <c r="F86" s="162"/>
      <c r="G86" s="162"/>
      <c r="H86" s="392">
        <f t="shared" si="6"/>
        <v>0</v>
      </c>
      <c r="I86" s="263"/>
      <c r="J86" s="266">
        <f t="shared" si="7"/>
        <v>0</v>
      </c>
      <c r="K86" s="81"/>
      <c r="L86" s="81"/>
      <c r="M86" s="81"/>
      <c r="N86" s="886"/>
      <c r="O86" s="81"/>
      <c r="P86" s="81"/>
      <c r="Q86" s="81"/>
      <c r="R86" s="81"/>
      <c r="S86" s="81"/>
    </row>
    <row r="87" spans="2:19" ht="15.75">
      <c r="C87" s="309"/>
      <c r="D87" s="316"/>
      <c r="E87" s="259"/>
      <c r="F87" s="347"/>
      <c r="G87" s="347"/>
      <c r="H87" s="260"/>
      <c r="I87" s="1093"/>
      <c r="J87" s="260"/>
      <c r="K87" s="81"/>
      <c r="L87" s="81"/>
      <c r="M87" s="81"/>
      <c r="N87" s="886"/>
      <c r="O87" s="81"/>
      <c r="P87" s="81"/>
      <c r="Q87" s="81"/>
      <c r="R87" s="81"/>
      <c r="S87" s="81"/>
    </row>
    <row r="88" spans="2:19" ht="15.75">
      <c r="B88" s="29" t="s">
        <v>1950</v>
      </c>
      <c r="C88" s="297"/>
      <c r="D88" s="316"/>
      <c r="E88" s="440"/>
      <c r="F88" s="125"/>
      <c r="G88" s="125"/>
      <c r="H88" s="254"/>
      <c r="I88" s="223" t="s">
        <v>1950</v>
      </c>
      <c r="J88" s="284"/>
      <c r="K88" s="81"/>
      <c r="L88" s="81"/>
      <c r="M88" s="81"/>
      <c r="N88" s="880"/>
      <c r="O88" s="81"/>
      <c r="P88" s="81"/>
      <c r="Q88" s="81"/>
      <c r="R88" s="81"/>
      <c r="S88" s="81"/>
    </row>
    <row r="89" spans="2:19" ht="15.75">
      <c r="B89" s="29" t="s">
        <v>1950</v>
      </c>
      <c r="C89" s="297" t="s">
        <v>1276</v>
      </c>
      <c r="D89" s="117" t="s">
        <v>1527</v>
      </c>
      <c r="E89" s="440"/>
      <c r="F89" s="125"/>
      <c r="G89" s="125"/>
      <c r="H89" s="254"/>
      <c r="I89" s="223"/>
      <c r="J89" s="284"/>
      <c r="K89" s="81"/>
      <c r="L89" s="81"/>
      <c r="M89" s="81"/>
      <c r="N89" s="880"/>
      <c r="O89" s="81"/>
      <c r="P89" s="81"/>
      <c r="Q89" s="81"/>
      <c r="R89" s="81"/>
      <c r="S89" s="81"/>
    </row>
    <row r="90" spans="2:19" ht="15.75">
      <c r="B90" s="29" t="s">
        <v>1950</v>
      </c>
      <c r="C90" s="297"/>
      <c r="D90" s="316" t="s">
        <v>1325</v>
      </c>
      <c r="E90" s="442"/>
      <c r="F90" s="175"/>
      <c r="G90" s="175"/>
      <c r="H90" s="285"/>
      <c r="I90" s="286" t="s">
        <v>1950</v>
      </c>
      <c r="J90" s="287"/>
      <c r="K90" s="81"/>
      <c r="L90" s="81"/>
      <c r="M90" s="81"/>
      <c r="N90" s="880"/>
      <c r="O90" s="81"/>
      <c r="P90" s="81"/>
      <c r="Q90" s="81"/>
      <c r="R90" s="81"/>
      <c r="S90" s="81"/>
    </row>
    <row r="91" spans="2:19" ht="15.75">
      <c r="B91" s="29" t="s">
        <v>775</v>
      </c>
      <c r="C91" s="297"/>
      <c r="D91" s="353"/>
      <c r="E91" s="248" t="s">
        <v>1326</v>
      </c>
      <c r="F91" s="273"/>
      <c r="G91" s="273"/>
      <c r="H91" s="391">
        <f t="shared" ref="H91:H98" si="8">MAX(F91-G91,0)</f>
        <v>0</v>
      </c>
      <c r="I91" s="462">
        <v>0.2</v>
      </c>
      <c r="J91" s="269">
        <f t="shared" ref="J91:J98" si="9">H91*I91</f>
        <v>0</v>
      </c>
      <c r="K91" s="81"/>
      <c r="L91" s="81"/>
      <c r="M91" s="81"/>
      <c r="N91" s="886"/>
      <c r="O91" s="81"/>
      <c r="P91" s="81"/>
      <c r="Q91" s="81"/>
      <c r="R91" s="81"/>
      <c r="S91" s="81"/>
    </row>
    <row r="92" spans="2:19" ht="15.75">
      <c r="B92" s="29" t="s">
        <v>783</v>
      </c>
      <c r="C92" s="297"/>
      <c r="D92" s="353"/>
      <c r="E92" s="233" t="s">
        <v>2135</v>
      </c>
      <c r="F92" s="162"/>
      <c r="G92" s="162"/>
      <c r="H92" s="392">
        <f t="shared" si="8"/>
        <v>0</v>
      </c>
      <c r="I92" s="464">
        <v>0.3</v>
      </c>
      <c r="J92" s="266">
        <f t="shared" si="9"/>
        <v>0</v>
      </c>
      <c r="K92" s="81"/>
      <c r="L92" s="81"/>
      <c r="M92" s="81"/>
      <c r="N92" s="886"/>
      <c r="O92" s="81"/>
      <c r="P92" s="81"/>
      <c r="Q92" s="81"/>
      <c r="R92" s="81"/>
      <c r="S92" s="81"/>
    </row>
    <row r="93" spans="2:19" ht="15.75">
      <c r="B93" s="29" t="s">
        <v>579</v>
      </c>
      <c r="C93" s="297"/>
      <c r="D93" s="353"/>
      <c r="E93" s="233" t="s">
        <v>1600</v>
      </c>
      <c r="F93" s="162"/>
      <c r="G93" s="162"/>
      <c r="H93" s="392">
        <f t="shared" si="8"/>
        <v>0</v>
      </c>
      <c r="I93" s="464">
        <v>0.5</v>
      </c>
      <c r="J93" s="266">
        <f t="shared" si="9"/>
        <v>0</v>
      </c>
      <c r="K93" s="81"/>
      <c r="L93" s="81"/>
      <c r="M93" s="81"/>
      <c r="N93" s="82"/>
      <c r="O93" s="81"/>
      <c r="P93" s="81"/>
      <c r="Q93" s="81"/>
      <c r="R93" s="81"/>
      <c r="S93" s="81"/>
    </row>
    <row r="94" spans="2:19" ht="15.75">
      <c r="B94" s="29" t="s">
        <v>778</v>
      </c>
      <c r="C94" s="297"/>
      <c r="D94" s="353"/>
      <c r="E94" s="233" t="s">
        <v>1601</v>
      </c>
      <c r="F94" s="162"/>
      <c r="G94" s="162"/>
      <c r="H94" s="392">
        <f t="shared" si="8"/>
        <v>0</v>
      </c>
      <c r="I94" s="464">
        <v>1</v>
      </c>
      <c r="J94" s="266">
        <f t="shared" si="9"/>
        <v>0</v>
      </c>
      <c r="K94" s="81"/>
      <c r="L94" s="81"/>
      <c r="M94" s="81"/>
      <c r="N94" s="886"/>
      <c r="O94" s="81"/>
      <c r="P94" s="81"/>
      <c r="Q94" s="81"/>
      <c r="R94" s="81"/>
      <c r="S94" s="81"/>
    </row>
    <row r="95" spans="2:19" ht="15.75">
      <c r="B95" s="29" t="s">
        <v>338</v>
      </c>
      <c r="C95" s="297"/>
      <c r="D95" s="353"/>
      <c r="E95" s="233" t="s">
        <v>2136</v>
      </c>
      <c r="F95" s="162"/>
      <c r="G95" s="162"/>
      <c r="H95" s="392">
        <f t="shared" si="8"/>
        <v>0</v>
      </c>
      <c r="I95" s="464">
        <v>1.5</v>
      </c>
      <c r="J95" s="266">
        <f t="shared" si="9"/>
        <v>0</v>
      </c>
      <c r="K95" s="81"/>
      <c r="L95" s="81"/>
      <c r="M95" s="81"/>
      <c r="N95" s="82"/>
      <c r="O95" s="81"/>
      <c r="P95" s="81"/>
      <c r="Q95" s="81"/>
      <c r="R95" s="81"/>
      <c r="S95" s="81"/>
    </row>
    <row r="96" spans="2:19" ht="15.75">
      <c r="B96" s="29" t="s">
        <v>825</v>
      </c>
      <c r="C96" s="297"/>
      <c r="D96" s="353"/>
      <c r="E96" s="233" t="s">
        <v>1604</v>
      </c>
      <c r="F96" s="162"/>
      <c r="G96" s="162"/>
      <c r="H96" s="392">
        <f t="shared" si="8"/>
        <v>0</v>
      </c>
      <c r="I96" s="464">
        <v>1</v>
      </c>
      <c r="J96" s="266">
        <f t="shared" si="9"/>
        <v>0</v>
      </c>
      <c r="K96" s="81"/>
      <c r="L96" s="81"/>
      <c r="M96" s="81"/>
      <c r="N96" s="82"/>
      <c r="O96" s="81"/>
      <c r="P96" s="81"/>
      <c r="Q96" s="81"/>
      <c r="R96" s="81"/>
      <c r="S96" s="81"/>
    </row>
    <row r="97" spans="1:19" ht="15.75">
      <c r="B97" s="29" t="s">
        <v>952</v>
      </c>
      <c r="C97" s="297"/>
      <c r="D97" s="504" t="s">
        <v>1038</v>
      </c>
      <c r="E97" s="247" t="s">
        <v>1604</v>
      </c>
      <c r="F97" s="279"/>
      <c r="G97" s="279"/>
      <c r="H97" s="392">
        <f>MAX(F97-G97,0)</f>
        <v>0</v>
      </c>
      <c r="I97" s="464">
        <v>1.5</v>
      </c>
      <c r="J97" s="266">
        <f>H97*I97</f>
        <v>0</v>
      </c>
      <c r="K97" s="81"/>
      <c r="L97" s="81"/>
      <c r="M97" s="81"/>
      <c r="N97" s="82"/>
      <c r="O97" s="81"/>
      <c r="P97" s="81"/>
      <c r="Q97" s="81"/>
      <c r="R97" s="81"/>
      <c r="S97" s="81"/>
    </row>
    <row r="98" spans="1:19" ht="15.75">
      <c r="B98" s="29" t="s">
        <v>1679</v>
      </c>
      <c r="C98" s="404"/>
      <c r="D98" s="316" t="s">
        <v>1038</v>
      </c>
      <c r="E98" s="233" t="s">
        <v>1604</v>
      </c>
      <c r="F98" s="162"/>
      <c r="G98" s="162"/>
      <c r="H98" s="392">
        <f t="shared" si="8"/>
        <v>0</v>
      </c>
      <c r="I98" s="263"/>
      <c r="J98" s="266">
        <f t="shared" si="9"/>
        <v>0</v>
      </c>
      <c r="K98" s="81"/>
      <c r="L98" s="81"/>
      <c r="M98" s="81"/>
      <c r="N98" s="886"/>
      <c r="O98" s="81"/>
      <c r="P98" s="81"/>
      <c r="Q98" s="81"/>
      <c r="R98" s="81"/>
      <c r="S98" s="81"/>
    </row>
    <row r="99" spans="1:19" ht="15.75">
      <c r="B99" s="29" t="s">
        <v>1950</v>
      </c>
      <c r="C99" s="297"/>
      <c r="D99" s="353"/>
      <c r="E99" s="259"/>
      <c r="F99" s="259"/>
      <c r="G99" s="259"/>
      <c r="H99" s="260"/>
      <c r="I99" s="1093"/>
      <c r="J99" s="260"/>
      <c r="K99" s="81"/>
      <c r="L99" s="81"/>
      <c r="M99" s="81"/>
      <c r="N99" s="886"/>
      <c r="O99" s="81"/>
      <c r="P99" s="81"/>
      <c r="Q99" s="81"/>
      <c r="R99" s="81"/>
      <c r="S99" s="81"/>
    </row>
    <row r="100" spans="1:19" ht="15.75">
      <c r="B100" s="29" t="s">
        <v>1950</v>
      </c>
      <c r="C100" s="297"/>
      <c r="D100" s="316" t="s">
        <v>2137</v>
      </c>
      <c r="E100" s="442"/>
      <c r="F100" s="175"/>
      <c r="G100" s="175"/>
      <c r="H100" s="285"/>
      <c r="I100" s="286" t="s">
        <v>1950</v>
      </c>
      <c r="J100" s="287"/>
      <c r="K100" s="81"/>
      <c r="L100" s="81"/>
      <c r="M100" s="81"/>
      <c r="N100" s="886"/>
      <c r="O100" s="81"/>
      <c r="P100" s="81"/>
      <c r="Q100" s="81"/>
      <c r="R100" s="81"/>
      <c r="S100" s="81"/>
    </row>
    <row r="101" spans="1:19" ht="15.75">
      <c r="B101" s="29" t="s">
        <v>799</v>
      </c>
      <c r="C101" s="297"/>
      <c r="D101" s="501"/>
      <c r="E101" s="429" t="s">
        <v>1039</v>
      </c>
      <c r="F101" s="273"/>
      <c r="G101" s="273"/>
      <c r="H101" s="391">
        <f t="shared" ref="H101:H108" si="10">MAX(F101-G101,0)</f>
        <v>0</v>
      </c>
      <c r="I101" s="462">
        <v>0.2</v>
      </c>
      <c r="J101" s="269">
        <f t="shared" ref="J101:J108" si="11">H101*I101</f>
        <v>0</v>
      </c>
      <c r="K101" s="81"/>
      <c r="L101" s="81"/>
      <c r="M101" s="81"/>
      <c r="N101" s="886"/>
      <c r="O101" s="81"/>
      <c r="P101" s="81"/>
      <c r="Q101" s="81"/>
      <c r="R101" s="81"/>
      <c r="S101" s="81"/>
    </row>
    <row r="102" spans="1:19" ht="15.75">
      <c r="B102" s="29" t="s">
        <v>800</v>
      </c>
      <c r="C102" s="297"/>
      <c r="D102" s="316"/>
      <c r="E102" s="353" t="s">
        <v>1040</v>
      </c>
      <c r="F102" s="162"/>
      <c r="G102" s="162"/>
      <c r="H102" s="392">
        <f t="shared" si="10"/>
        <v>0</v>
      </c>
      <c r="I102" s="464">
        <v>0.3</v>
      </c>
      <c r="J102" s="266">
        <f t="shared" si="11"/>
        <v>0</v>
      </c>
      <c r="K102" s="81"/>
      <c r="L102" s="81"/>
      <c r="M102" s="81"/>
      <c r="N102" s="886"/>
      <c r="O102" s="81"/>
      <c r="P102" s="81"/>
      <c r="Q102" s="81"/>
      <c r="R102" s="81"/>
      <c r="S102" s="81"/>
    </row>
    <row r="103" spans="1:19" ht="15.75">
      <c r="B103" s="29" t="s">
        <v>801</v>
      </c>
      <c r="C103" s="297"/>
      <c r="D103" s="501"/>
      <c r="E103" s="353" t="s">
        <v>1041</v>
      </c>
      <c r="F103" s="162"/>
      <c r="G103" s="162"/>
      <c r="H103" s="392">
        <f t="shared" si="10"/>
        <v>0</v>
      </c>
      <c r="I103" s="464">
        <v>0.5</v>
      </c>
      <c r="J103" s="266">
        <f t="shared" si="11"/>
        <v>0</v>
      </c>
      <c r="K103" s="81"/>
      <c r="L103" s="81"/>
      <c r="M103" s="81"/>
      <c r="N103" s="82"/>
      <c r="O103" s="81"/>
      <c r="P103" s="81"/>
      <c r="Q103" s="81"/>
      <c r="R103" s="81"/>
      <c r="S103" s="81"/>
    </row>
    <row r="104" spans="1:19" ht="15.75">
      <c r="B104" s="29" t="s">
        <v>802</v>
      </c>
      <c r="C104" s="297"/>
      <c r="D104" s="316"/>
      <c r="E104" s="353" t="s">
        <v>1042</v>
      </c>
      <c r="F104" s="162"/>
      <c r="G104" s="162"/>
      <c r="H104" s="392">
        <f t="shared" si="10"/>
        <v>0</v>
      </c>
      <c r="I104" s="464">
        <v>1</v>
      </c>
      <c r="J104" s="266">
        <f t="shared" si="11"/>
        <v>0</v>
      </c>
      <c r="K104" s="81"/>
      <c r="L104" s="81"/>
      <c r="M104" s="81"/>
      <c r="N104" s="886"/>
      <c r="O104" s="81"/>
      <c r="P104" s="81"/>
      <c r="Q104" s="81"/>
      <c r="R104" s="81"/>
      <c r="S104" s="81"/>
    </row>
    <row r="105" spans="1:19" ht="15.75">
      <c r="B105" s="29" t="s">
        <v>806</v>
      </c>
      <c r="C105" s="297"/>
      <c r="D105" s="501"/>
      <c r="E105" s="353" t="s">
        <v>1043</v>
      </c>
      <c r="F105" s="162"/>
      <c r="G105" s="162"/>
      <c r="H105" s="392">
        <f t="shared" si="10"/>
        <v>0</v>
      </c>
      <c r="I105" s="464">
        <v>1.5</v>
      </c>
      <c r="J105" s="266">
        <f t="shared" si="11"/>
        <v>0</v>
      </c>
      <c r="K105" s="81"/>
      <c r="L105" s="81"/>
      <c r="M105" s="81"/>
      <c r="N105" s="82"/>
      <c r="O105" s="81"/>
      <c r="P105" s="81"/>
      <c r="Q105" s="81"/>
      <c r="R105" s="81"/>
      <c r="S105" s="81"/>
    </row>
    <row r="106" spans="1:19" ht="15.75">
      <c r="B106" s="29" t="s">
        <v>1024</v>
      </c>
      <c r="C106" s="297"/>
      <c r="D106" s="353"/>
      <c r="E106" s="353" t="s">
        <v>1604</v>
      </c>
      <c r="F106" s="162"/>
      <c r="G106" s="162"/>
      <c r="H106" s="392">
        <f t="shared" si="10"/>
        <v>0</v>
      </c>
      <c r="I106" s="464">
        <v>1</v>
      </c>
      <c r="J106" s="266">
        <f t="shared" si="11"/>
        <v>0</v>
      </c>
      <c r="K106" s="81"/>
      <c r="L106" s="81"/>
      <c r="M106" s="81"/>
      <c r="N106" s="82"/>
      <c r="O106" s="81"/>
      <c r="P106" s="81"/>
      <c r="Q106" s="81"/>
      <c r="R106" s="81"/>
      <c r="S106" s="81"/>
    </row>
    <row r="107" spans="1:19" ht="15.75">
      <c r="B107" s="29" t="s">
        <v>1025</v>
      </c>
      <c r="C107" s="297"/>
      <c r="D107" s="504" t="s">
        <v>1038</v>
      </c>
      <c r="E107" s="247" t="s">
        <v>1604</v>
      </c>
      <c r="F107" s="279"/>
      <c r="G107" s="279"/>
      <c r="H107" s="392">
        <f>MAX(F107-G107,0)</f>
        <v>0</v>
      </c>
      <c r="I107" s="464">
        <v>1.5</v>
      </c>
      <c r="J107" s="266">
        <f>H107*I107</f>
        <v>0</v>
      </c>
      <c r="K107" s="81"/>
      <c r="L107" s="81"/>
      <c r="M107" s="81"/>
      <c r="N107" s="82"/>
      <c r="O107" s="81"/>
      <c r="P107" s="81"/>
      <c r="Q107" s="81"/>
      <c r="R107" s="81"/>
      <c r="S107" s="81"/>
    </row>
    <row r="108" spans="1:19" ht="15.75">
      <c r="B108" s="29" t="s">
        <v>2015</v>
      </c>
      <c r="C108" s="333"/>
      <c r="D108" s="501" t="s">
        <v>1038</v>
      </c>
      <c r="E108" s="233" t="s">
        <v>1604</v>
      </c>
      <c r="F108" s="162"/>
      <c r="G108" s="162"/>
      <c r="H108" s="392">
        <f t="shared" si="10"/>
        <v>0</v>
      </c>
      <c r="I108" s="263"/>
      <c r="J108" s="266">
        <f t="shared" si="11"/>
        <v>0</v>
      </c>
      <c r="K108" s="81"/>
      <c r="L108" s="81"/>
      <c r="M108" s="81"/>
      <c r="N108" s="886"/>
      <c r="O108" s="81"/>
      <c r="P108" s="81"/>
      <c r="Q108" s="81"/>
      <c r="R108" s="81"/>
      <c r="S108" s="81"/>
    </row>
    <row r="109" spans="1:19" s="30" customFormat="1" ht="15.75">
      <c r="A109" s="27"/>
      <c r="B109" s="29" t="s">
        <v>1950</v>
      </c>
      <c r="C109" s="309"/>
      <c r="D109" s="353"/>
      <c r="E109" s="259"/>
      <c r="F109" s="259"/>
      <c r="G109" s="259"/>
      <c r="H109" s="260"/>
      <c r="I109" s="1093"/>
      <c r="J109" s="260"/>
      <c r="K109" s="82"/>
      <c r="L109" s="81"/>
      <c r="M109" s="82"/>
      <c r="N109" s="886"/>
      <c r="O109" s="82"/>
      <c r="P109" s="82"/>
      <c r="Q109" s="82"/>
      <c r="R109" s="82"/>
      <c r="S109" s="82"/>
    </row>
    <row r="110" spans="1:19" ht="15.75">
      <c r="B110" s="29" t="s">
        <v>1950</v>
      </c>
      <c r="C110" s="297" t="s">
        <v>1277</v>
      </c>
      <c r="D110" s="117" t="s">
        <v>1815</v>
      </c>
      <c r="E110" s="442"/>
      <c r="F110" s="175"/>
      <c r="G110" s="175"/>
      <c r="H110" s="285"/>
      <c r="I110" s="286" t="s">
        <v>1950</v>
      </c>
      <c r="J110" s="287"/>
      <c r="K110" s="81"/>
      <c r="L110" s="81"/>
      <c r="M110" s="81"/>
      <c r="N110" s="886"/>
      <c r="O110" s="81"/>
      <c r="P110" s="81"/>
      <c r="Q110" s="81"/>
      <c r="R110" s="81"/>
      <c r="S110" s="81"/>
    </row>
    <row r="111" spans="1:19" ht="15.75">
      <c r="B111" s="29" t="s">
        <v>789</v>
      </c>
      <c r="C111" s="297"/>
      <c r="D111" s="353"/>
      <c r="E111" s="248" t="s">
        <v>1599</v>
      </c>
      <c r="F111" s="273"/>
      <c r="G111" s="273"/>
      <c r="H111" s="391">
        <f t="shared" ref="H111:H116" si="12">MAX(F111-G111,0)</f>
        <v>0</v>
      </c>
      <c r="I111" s="462">
        <v>0.2</v>
      </c>
      <c r="J111" s="269">
        <f t="shared" ref="J111:J116" si="13">H111*I111</f>
        <v>0</v>
      </c>
      <c r="K111" s="81"/>
      <c r="L111" s="81"/>
      <c r="M111" s="81"/>
      <c r="N111" s="886"/>
      <c r="O111" s="81"/>
      <c r="P111" s="81"/>
      <c r="Q111" s="81"/>
      <c r="R111" s="81"/>
      <c r="S111" s="81"/>
    </row>
    <row r="112" spans="1:19" ht="15.75">
      <c r="B112" s="29" t="s">
        <v>788</v>
      </c>
      <c r="C112" s="297"/>
      <c r="D112" s="504"/>
      <c r="E112" s="233" t="s">
        <v>1600</v>
      </c>
      <c r="F112" s="162"/>
      <c r="G112" s="162"/>
      <c r="H112" s="392">
        <f t="shared" si="12"/>
        <v>0</v>
      </c>
      <c r="I112" s="464">
        <v>0.5</v>
      </c>
      <c r="J112" s="266">
        <f t="shared" si="13"/>
        <v>0</v>
      </c>
      <c r="K112" s="81"/>
      <c r="L112" s="81"/>
      <c r="M112" s="81"/>
      <c r="N112" s="82"/>
      <c r="O112" s="81"/>
      <c r="P112" s="81"/>
      <c r="Q112" s="81"/>
      <c r="R112" s="81"/>
      <c r="S112" s="81"/>
    </row>
    <row r="113" spans="2:19" ht="15.75">
      <c r="B113" s="29" t="s">
        <v>876</v>
      </c>
      <c r="C113" s="297"/>
      <c r="D113" s="316"/>
      <c r="E113" s="233" t="s">
        <v>1816</v>
      </c>
      <c r="F113" s="162"/>
      <c r="G113" s="162"/>
      <c r="H113" s="392">
        <f t="shared" si="12"/>
        <v>0</v>
      </c>
      <c r="I113" s="464">
        <v>1</v>
      </c>
      <c r="J113" s="266">
        <f t="shared" si="13"/>
        <v>0</v>
      </c>
      <c r="K113" s="81"/>
      <c r="L113" s="81"/>
      <c r="M113" s="81"/>
      <c r="N113" s="886"/>
      <c r="O113" s="81"/>
      <c r="P113" s="81"/>
      <c r="Q113" s="81"/>
      <c r="R113" s="81"/>
      <c r="S113" s="81"/>
    </row>
    <row r="114" spans="2:19" ht="15.75">
      <c r="B114" s="29" t="s">
        <v>875</v>
      </c>
      <c r="C114" s="297"/>
      <c r="D114" s="501"/>
      <c r="E114" s="233" t="s">
        <v>1817</v>
      </c>
      <c r="F114" s="162"/>
      <c r="G114" s="162"/>
      <c r="H114" s="392">
        <f t="shared" si="12"/>
        <v>0</v>
      </c>
      <c r="I114" s="464">
        <v>1.5</v>
      </c>
      <c r="J114" s="266">
        <f t="shared" si="13"/>
        <v>0</v>
      </c>
      <c r="K114" s="81"/>
      <c r="L114" s="81"/>
      <c r="M114" s="81"/>
      <c r="N114" s="82"/>
      <c r="O114" s="81"/>
      <c r="P114" s="81"/>
      <c r="Q114" s="81"/>
      <c r="R114" s="81"/>
      <c r="S114" s="81"/>
    </row>
    <row r="115" spans="2:19" ht="15.75">
      <c r="B115" s="29" t="s">
        <v>1191</v>
      </c>
      <c r="C115" s="297"/>
      <c r="D115" s="501"/>
      <c r="E115" s="233" t="s">
        <v>1604</v>
      </c>
      <c r="F115" s="162"/>
      <c r="G115" s="162"/>
      <c r="H115" s="392">
        <f t="shared" si="12"/>
        <v>0</v>
      </c>
      <c r="I115" s="464">
        <v>1</v>
      </c>
      <c r="J115" s="266">
        <f t="shared" si="13"/>
        <v>0</v>
      </c>
      <c r="K115" s="81"/>
      <c r="L115" s="81"/>
      <c r="M115" s="81"/>
      <c r="N115" s="886"/>
      <c r="O115" s="81"/>
      <c r="P115" s="81"/>
      <c r="Q115" s="81"/>
      <c r="R115" s="81"/>
      <c r="S115" s="81"/>
    </row>
    <row r="116" spans="2:19" ht="15.75">
      <c r="B116" s="29" t="s">
        <v>503</v>
      </c>
      <c r="C116" s="297"/>
      <c r="D116" s="501" t="s">
        <v>1038</v>
      </c>
      <c r="E116" s="247" t="s">
        <v>1604</v>
      </c>
      <c r="F116" s="162"/>
      <c r="G116" s="162"/>
      <c r="H116" s="392">
        <f t="shared" si="12"/>
        <v>0</v>
      </c>
      <c r="I116" s="263"/>
      <c r="J116" s="266">
        <f t="shared" si="13"/>
        <v>0</v>
      </c>
      <c r="K116" s="81"/>
      <c r="L116" s="81"/>
      <c r="M116" s="81"/>
      <c r="N116" s="886"/>
      <c r="O116" s="81"/>
      <c r="P116" s="81"/>
      <c r="Q116" s="81"/>
      <c r="R116" s="81"/>
      <c r="S116" s="81"/>
    </row>
    <row r="117" spans="2:19" ht="15.75">
      <c r="C117" s="297"/>
      <c r="D117" s="316"/>
      <c r="E117" s="439"/>
      <c r="F117" s="439"/>
      <c r="G117" s="439"/>
      <c r="H117" s="439"/>
      <c r="I117" s="1168"/>
      <c r="J117" s="259"/>
      <c r="K117" s="81"/>
      <c r="L117" s="81"/>
      <c r="M117" s="81"/>
      <c r="N117" s="886"/>
      <c r="O117" s="81"/>
      <c r="P117" s="81"/>
      <c r="Q117" s="81"/>
      <c r="R117" s="81"/>
      <c r="S117" s="81"/>
    </row>
    <row r="118" spans="2:19" ht="15.75">
      <c r="B118" s="29" t="s">
        <v>1950</v>
      </c>
      <c r="C118" s="309" t="s">
        <v>2317</v>
      </c>
      <c r="D118" s="426" t="s">
        <v>1818</v>
      </c>
      <c r="E118" s="439"/>
      <c r="F118" s="177"/>
      <c r="G118" s="177"/>
      <c r="H118" s="177"/>
      <c r="I118" s="282" t="s">
        <v>1950</v>
      </c>
      <c r="J118" s="283"/>
      <c r="K118" s="81"/>
      <c r="L118" s="81"/>
      <c r="M118" s="81"/>
      <c r="N118" s="886"/>
      <c r="O118" s="81"/>
      <c r="P118" s="81"/>
      <c r="Q118" s="81"/>
      <c r="R118" s="81"/>
      <c r="S118" s="81"/>
    </row>
    <row r="119" spans="2:19" ht="15.75">
      <c r="B119" s="29" t="s">
        <v>1950</v>
      </c>
      <c r="C119" s="297"/>
      <c r="D119" s="429" t="s">
        <v>1325</v>
      </c>
      <c r="E119" s="442"/>
      <c r="F119" s="175"/>
      <c r="G119" s="175"/>
      <c r="H119" s="175"/>
      <c r="I119" s="286" t="s">
        <v>1950</v>
      </c>
      <c r="J119" s="287"/>
      <c r="K119" s="81"/>
      <c r="L119" s="81"/>
      <c r="M119" s="81"/>
      <c r="N119" s="880"/>
      <c r="O119" s="81"/>
      <c r="P119" s="81"/>
      <c r="Q119" s="81"/>
      <c r="R119" s="81"/>
      <c r="S119" s="81"/>
    </row>
    <row r="120" spans="2:19" ht="15.75">
      <c r="B120" s="29" t="s">
        <v>485</v>
      </c>
      <c r="C120" s="297"/>
      <c r="D120" s="353"/>
      <c r="E120" s="248" t="s">
        <v>1326</v>
      </c>
      <c r="F120" s="273"/>
      <c r="G120" s="273"/>
      <c r="H120" s="391">
        <f t="shared" ref="H120:H127" si="14">MAX(F120-G120,0)</f>
        <v>0</v>
      </c>
      <c r="I120" s="462">
        <v>0.2</v>
      </c>
      <c r="J120" s="269">
        <f t="shared" ref="J120:J127" si="15">H120*I120</f>
        <v>0</v>
      </c>
      <c r="K120" s="81"/>
      <c r="L120" s="81"/>
      <c r="M120" s="81"/>
      <c r="N120" s="886"/>
      <c r="O120" s="81"/>
      <c r="P120" s="81"/>
      <c r="Q120" s="81"/>
      <c r="R120" s="81"/>
      <c r="S120" s="81"/>
    </row>
    <row r="121" spans="2:19" ht="15.75">
      <c r="B121" s="29" t="s">
        <v>418</v>
      </c>
      <c r="C121" s="297"/>
      <c r="D121" s="504"/>
      <c r="E121" s="233" t="s">
        <v>2135</v>
      </c>
      <c r="F121" s="162"/>
      <c r="G121" s="162"/>
      <c r="H121" s="392">
        <f t="shared" si="14"/>
        <v>0</v>
      </c>
      <c r="I121" s="464">
        <v>0.3</v>
      </c>
      <c r="J121" s="266">
        <f t="shared" si="15"/>
        <v>0</v>
      </c>
      <c r="K121" s="81"/>
      <c r="L121" s="81"/>
      <c r="M121" s="81"/>
      <c r="N121" s="886"/>
      <c r="O121" s="81"/>
      <c r="P121" s="81"/>
      <c r="Q121" s="81"/>
      <c r="R121" s="81"/>
      <c r="S121" s="81"/>
    </row>
    <row r="122" spans="2:19" ht="15.75">
      <c r="B122" s="29" t="s">
        <v>721</v>
      </c>
      <c r="C122" s="297"/>
      <c r="D122" s="316"/>
      <c r="E122" s="233" t="s">
        <v>1600</v>
      </c>
      <c r="F122" s="162"/>
      <c r="G122" s="162"/>
      <c r="H122" s="392">
        <f t="shared" si="14"/>
        <v>0</v>
      </c>
      <c r="I122" s="464">
        <v>0.5</v>
      </c>
      <c r="J122" s="266">
        <f t="shared" si="15"/>
        <v>0</v>
      </c>
      <c r="K122" s="81"/>
      <c r="L122" s="81"/>
      <c r="M122" s="81"/>
      <c r="N122" s="82"/>
      <c r="O122" s="81"/>
      <c r="P122" s="81"/>
      <c r="Q122" s="81"/>
      <c r="R122" s="81"/>
      <c r="S122" s="81"/>
    </row>
    <row r="123" spans="2:19" ht="15.75">
      <c r="B123" s="29" t="s">
        <v>756</v>
      </c>
      <c r="C123" s="297"/>
      <c r="D123" s="501"/>
      <c r="E123" s="233" t="s">
        <v>1601</v>
      </c>
      <c r="F123" s="162"/>
      <c r="G123" s="162"/>
      <c r="H123" s="392">
        <f t="shared" si="14"/>
        <v>0</v>
      </c>
      <c r="I123" s="464">
        <v>1</v>
      </c>
      <c r="J123" s="266">
        <f t="shared" si="15"/>
        <v>0</v>
      </c>
      <c r="K123" s="81"/>
      <c r="L123" s="81"/>
      <c r="M123" s="81"/>
      <c r="N123" s="886"/>
      <c r="O123" s="81"/>
      <c r="P123" s="81"/>
      <c r="Q123" s="81"/>
      <c r="R123" s="81"/>
      <c r="S123" s="81"/>
    </row>
    <row r="124" spans="2:19" ht="15.75">
      <c r="B124" s="29" t="s">
        <v>862</v>
      </c>
      <c r="C124" s="297"/>
      <c r="D124" s="316"/>
      <c r="E124" s="233" t="s">
        <v>2136</v>
      </c>
      <c r="F124" s="162"/>
      <c r="G124" s="162"/>
      <c r="H124" s="392">
        <f t="shared" si="14"/>
        <v>0</v>
      </c>
      <c r="I124" s="464">
        <v>1.5</v>
      </c>
      <c r="J124" s="266">
        <f t="shared" si="15"/>
        <v>0</v>
      </c>
      <c r="K124" s="81"/>
      <c r="L124" s="81"/>
      <c r="M124" s="81"/>
      <c r="N124" s="82"/>
      <c r="O124" s="81"/>
      <c r="P124" s="81"/>
      <c r="Q124" s="81"/>
      <c r="R124" s="81"/>
      <c r="S124" s="81"/>
    </row>
    <row r="125" spans="2:19" ht="15.75">
      <c r="B125" s="29" t="s">
        <v>1151</v>
      </c>
      <c r="C125" s="297"/>
      <c r="D125" s="501"/>
      <c r="E125" s="233" t="s">
        <v>1604</v>
      </c>
      <c r="F125" s="162"/>
      <c r="G125" s="162"/>
      <c r="H125" s="392">
        <f t="shared" si="14"/>
        <v>0</v>
      </c>
      <c r="I125" s="464">
        <v>1</v>
      </c>
      <c r="J125" s="266">
        <f t="shared" si="15"/>
        <v>0</v>
      </c>
      <c r="K125" s="81"/>
      <c r="L125" s="81"/>
      <c r="M125" s="81"/>
      <c r="N125" s="82"/>
      <c r="O125" s="81"/>
      <c r="P125" s="81"/>
      <c r="Q125" s="81"/>
      <c r="R125" s="81"/>
      <c r="S125" s="81"/>
    </row>
    <row r="126" spans="2:19" ht="15.75">
      <c r="B126" s="29" t="s">
        <v>1152</v>
      </c>
      <c r="C126" s="297"/>
      <c r="D126" s="501" t="s">
        <v>1038</v>
      </c>
      <c r="E126" s="247" t="s">
        <v>1604</v>
      </c>
      <c r="F126" s="279"/>
      <c r="G126" s="279"/>
      <c r="H126" s="392">
        <f>MAX(F126-G126,0)</f>
        <v>0</v>
      </c>
      <c r="I126" s="464">
        <v>1.5</v>
      </c>
      <c r="J126" s="266">
        <f>H126*I126</f>
        <v>0</v>
      </c>
      <c r="K126" s="81"/>
      <c r="L126" s="81"/>
      <c r="M126" s="81"/>
      <c r="N126" s="82"/>
      <c r="O126" s="81"/>
      <c r="P126" s="81"/>
      <c r="Q126" s="81"/>
      <c r="R126" s="81"/>
      <c r="S126" s="81"/>
    </row>
    <row r="127" spans="2:19" ht="15.75">
      <c r="B127" s="29" t="s">
        <v>2014</v>
      </c>
      <c r="C127" s="297"/>
      <c r="D127" s="674" t="s">
        <v>1038</v>
      </c>
      <c r="E127" s="233" t="s">
        <v>1604</v>
      </c>
      <c r="F127" s="162"/>
      <c r="G127" s="162"/>
      <c r="H127" s="392">
        <f t="shared" si="14"/>
        <v>0</v>
      </c>
      <c r="I127" s="263"/>
      <c r="J127" s="266">
        <f t="shared" si="15"/>
        <v>0</v>
      </c>
      <c r="K127" s="81"/>
      <c r="L127" s="81"/>
      <c r="M127" s="81"/>
      <c r="N127" s="886"/>
      <c r="O127" s="81"/>
      <c r="P127" s="81"/>
      <c r="Q127" s="81"/>
      <c r="R127" s="81"/>
      <c r="S127" s="81"/>
    </row>
    <row r="128" spans="2:19" ht="15.75">
      <c r="B128" s="29" t="s">
        <v>1950</v>
      </c>
      <c r="C128" s="297"/>
      <c r="D128" s="353"/>
      <c r="E128" s="259"/>
      <c r="F128" s="259"/>
      <c r="G128" s="259"/>
      <c r="H128" s="260"/>
      <c r="I128" s="1093"/>
      <c r="J128" s="260"/>
      <c r="K128" s="81"/>
      <c r="L128" s="81"/>
      <c r="M128" s="81"/>
      <c r="N128" s="880"/>
      <c r="O128" s="81"/>
      <c r="P128" s="81"/>
      <c r="Q128" s="81"/>
      <c r="R128" s="81"/>
      <c r="S128" s="81"/>
    </row>
    <row r="129" spans="1:19" ht="15.75">
      <c r="B129" s="29" t="s">
        <v>1950</v>
      </c>
      <c r="C129" s="297"/>
      <c r="D129" s="316" t="s">
        <v>2137</v>
      </c>
      <c r="E129" s="442"/>
      <c r="F129" s="175"/>
      <c r="G129" s="175"/>
      <c r="H129" s="175"/>
      <c r="I129" s="286" t="s">
        <v>1950</v>
      </c>
      <c r="J129" s="287"/>
      <c r="K129" s="81"/>
      <c r="L129" s="81"/>
      <c r="M129" s="81"/>
      <c r="N129" s="880"/>
      <c r="O129" s="81"/>
      <c r="P129" s="81"/>
      <c r="Q129" s="81"/>
      <c r="R129" s="81"/>
      <c r="S129" s="81"/>
    </row>
    <row r="130" spans="1:19" ht="15.75">
      <c r="B130" s="29" t="s">
        <v>807</v>
      </c>
      <c r="C130" s="297"/>
      <c r="D130" s="501"/>
      <c r="E130" s="896" t="s">
        <v>1039</v>
      </c>
      <c r="F130" s="273"/>
      <c r="G130" s="273"/>
      <c r="H130" s="391">
        <f t="shared" ref="H130:H137" si="16">MAX(F130-G130,0)</f>
        <v>0</v>
      </c>
      <c r="I130" s="462">
        <v>0.2</v>
      </c>
      <c r="J130" s="269">
        <f t="shared" ref="J130:J137" si="17">H130*I130</f>
        <v>0</v>
      </c>
      <c r="K130" s="81"/>
      <c r="L130" s="81"/>
      <c r="M130" s="81"/>
      <c r="N130" s="886"/>
      <c r="O130" s="81"/>
      <c r="P130" s="81"/>
      <c r="Q130" s="81"/>
      <c r="R130" s="81"/>
      <c r="S130" s="81"/>
    </row>
    <row r="131" spans="1:19" ht="15.75">
      <c r="B131" s="29" t="s">
        <v>808</v>
      </c>
      <c r="C131" s="297"/>
      <c r="D131" s="316"/>
      <c r="E131" s="893" t="s">
        <v>1040</v>
      </c>
      <c r="F131" s="162"/>
      <c r="G131" s="162"/>
      <c r="H131" s="392">
        <f t="shared" si="16"/>
        <v>0</v>
      </c>
      <c r="I131" s="464">
        <v>0.3</v>
      </c>
      <c r="J131" s="266">
        <f t="shared" si="17"/>
        <v>0</v>
      </c>
      <c r="K131" s="81"/>
      <c r="L131" s="81"/>
      <c r="M131" s="81"/>
      <c r="N131" s="886"/>
      <c r="O131" s="81"/>
      <c r="P131" s="81"/>
      <c r="Q131" s="81"/>
      <c r="R131" s="81"/>
      <c r="S131" s="81"/>
    </row>
    <row r="132" spans="1:19" ht="15.75">
      <c r="B132" s="29" t="s">
        <v>602</v>
      </c>
      <c r="C132" s="297"/>
      <c r="D132" s="501"/>
      <c r="E132" s="893" t="s">
        <v>1041</v>
      </c>
      <c r="F132" s="162"/>
      <c r="G132" s="162"/>
      <c r="H132" s="392">
        <f t="shared" si="16"/>
        <v>0</v>
      </c>
      <c r="I132" s="464">
        <v>0.5</v>
      </c>
      <c r="J132" s="266">
        <f t="shared" si="17"/>
        <v>0</v>
      </c>
      <c r="K132" s="81"/>
      <c r="L132" s="81"/>
      <c r="M132" s="81"/>
      <c r="N132" s="82"/>
      <c r="O132" s="81"/>
      <c r="P132" s="81"/>
      <c r="Q132" s="81"/>
      <c r="R132" s="81"/>
      <c r="S132" s="81"/>
    </row>
    <row r="133" spans="1:19" ht="15.75">
      <c r="B133" s="29" t="s">
        <v>382</v>
      </c>
      <c r="C133" s="297"/>
      <c r="D133" s="316"/>
      <c r="E133" s="893" t="s">
        <v>1042</v>
      </c>
      <c r="F133" s="162"/>
      <c r="G133" s="162"/>
      <c r="H133" s="392">
        <f t="shared" si="16"/>
        <v>0</v>
      </c>
      <c r="I133" s="464">
        <v>1</v>
      </c>
      <c r="J133" s="266">
        <f t="shared" si="17"/>
        <v>0</v>
      </c>
      <c r="K133" s="81"/>
      <c r="L133" s="81"/>
      <c r="M133" s="81"/>
      <c r="N133" s="886"/>
      <c r="O133" s="81"/>
      <c r="P133" s="81"/>
      <c r="Q133" s="81"/>
      <c r="R133" s="81"/>
      <c r="S133" s="81"/>
    </row>
    <row r="134" spans="1:19" ht="15.75">
      <c r="B134" s="29" t="s">
        <v>383</v>
      </c>
      <c r="C134" s="297"/>
      <c r="D134" s="501"/>
      <c r="E134" s="893" t="s">
        <v>1043</v>
      </c>
      <c r="F134" s="162"/>
      <c r="G134" s="162"/>
      <c r="H134" s="392">
        <f t="shared" si="16"/>
        <v>0</v>
      </c>
      <c r="I134" s="464">
        <v>1.5</v>
      </c>
      <c r="J134" s="266">
        <f t="shared" si="17"/>
        <v>0</v>
      </c>
      <c r="K134" s="81"/>
      <c r="L134" s="81"/>
      <c r="M134" s="81"/>
      <c r="N134" s="82"/>
      <c r="O134" s="81"/>
      <c r="P134" s="81"/>
      <c r="Q134" s="81"/>
      <c r="R134" s="81"/>
      <c r="S134" s="81"/>
    </row>
    <row r="135" spans="1:19" ht="15.75">
      <c r="B135" s="29" t="s">
        <v>824</v>
      </c>
      <c r="C135" s="297"/>
      <c r="D135" s="316"/>
      <c r="E135" s="893" t="s">
        <v>1604</v>
      </c>
      <c r="F135" s="162"/>
      <c r="G135" s="162"/>
      <c r="H135" s="392">
        <f t="shared" si="16"/>
        <v>0</v>
      </c>
      <c r="I135" s="464">
        <v>1</v>
      </c>
      <c r="J135" s="266">
        <f t="shared" si="17"/>
        <v>0</v>
      </c>
      <c r="K135" s="81"/>
      <c r="L135" s="81"/>
      <c r="M135" s="81"/>
      <c r="N135" s="82"/>
      <c r="O135" s="81"/>
      <c r="P135" s="81"/>
      <c r="Q135" s="81"/>
      <c r="R135" s="81"/>
      <c r="S135" s="81"/>
    </row>
    <row r="136" spans="1:19" ht="15.75">
      <c r="B136" s="29" t="s">
        <v>572</v>
      </c>
      <c r="C136" s="297"/>
      <c r="D136" s="501" t="s">
        <v>1038</v>
      </c>
      <c r="E136" s="247" t="s">
        <v>1604</v>
      </c>
      <c r="F136" s="279"/>
      <c r="G136" s="279"/>
      <c r="H136" s="392">
        <f>MAX(F136-G136,0)</f>
        <v>0</v>
      </c>
      <c r="I136" s="464">
        <v>1.5</v>
      </c>
      <c r="J136" s="266">
        <f>H136*I136</f>
        <v>0</v>
      </c>
      <c r="K136" s="81"/>
      <c r="L136" s="81"/>
      <c r="M136" s="81"/>
      <c r="N136" s="82"/>
      <c r="O136" s="81"/>
      <c r="P136" s="81"/>
      <c r="Q136" s="81"/>
      <c r="R136" s="81"/>
      <c r="S136" s="81"/>
    </row>
    <row r="137" spans="1:19" ht="15.75">
      <c r="B137" s="29" t="s">
        <v>2013</v>
      </c>
      <c r="C137" s="297"/>
      <c r="D137" s="674" t="s">
        <v>1038</v>
      </c>
      <c r="E137" s="893" t="s">
        <v>1604</v>
      </c>
      <c r="F137" s="162"/>
      <c r="G137" s="162"/>
      <c r="H137" s="392">
        <f t="shared" si="16"/>
        <v>0</v>
      </c>
      <c r="I137" s="263"/>
      <c r="J137" s="266">
        <f t="shared" si="17"/>
        <v>0</v>
      </c>
      <c r="K137" s="81"/>
      <c r="L137" s="81"/>
      <c r="M137" s="81"/>
      <c r="N137" s="886"/>
      <c r="O137" s="81"/>
      <c r="P137" s="81"/>
      <c r="Q137" s="81"/>
      <c r="R137" s="81"/>
      <c r="S137" s="81"/>
    </row>
    <row r="138" spans="1:19" s="30" customFormat="1" ht="15.75">
      <c r="A138" s="27"/>
      <c r="B138" s="29" t="s">
        <v>1950</v>
      </c>
      <c r="C138" s="309"/>
      <c r="D138" s="353"/>
      <c r="E138" s="259"/>
      <c r="F138" s="259"/>
      <c r="G138" s="259"/>
      <c r="H138" s="260"/>
      <c r="I138" s="1093"/>
      <c r="J138" s="260"/>
      <c r="K138" s="82"/>
      <c r="L138" s="81"/>
      <c r="M138" s="82"/>
      <c r="N138" s="886"/>
      <c r="O138" s="82"/>
      <c r="P138" s="82"/>
      <c r="Q138" s="82"/>
      <c r="R138" s="82"/>
      <c r="S138" s="82"/>
    </row>
    <row r="139" spans="1:19" ht="15.75">
      <c r="B139" s="29" t="s">
        <v>1950</v>
      </c>
      <c r="C139" s="297" t="s">
        <v>1278</v>
      </c>
      <c r="D139" s="117" t="s">
        <v>1226</v>
      </c>
      <c r="E139" s="440"/>
      <c r="F139" s="125"/>
      <c r="G139" s="125"/>
      <c r="H139" s="125"/>
      <c r="I139" s="223" t="s">
        <v>1950</v>
      </c>
      <c r="J139" s="284"/>
      <c r="K139" s="81"/>
      <c r="L139" s="81"/>
      <c r="M139" s="81"/>
      <c r="N139" s="880"/>
      <c r="O139" s="81"/>
      <c r="P139" s="81"/>
      <c r="Q139" s="81"/>
      <c r="R139" s="81"/>
      <c r="S139" s="81"/>
    </row>
    <row r="140" spans="1:19" ht="15.75">
      <c r="B140" s="29" t="s">
        <v>1950</v>
      </c>
      <c r="C140" s="297"/>
      <c r="D140" s="316" t="s">
        <v>2324</v>
      </c>
      <c r="E140" s="442"/>
      <c r="F140" s="175"/>
      <c r="G140" s="175"/>
      <c r="H140" s="175"/>
      <c r="I140" s="286" t="s">
        <v>1950</v>
      </c>
      <c r="J140" s="287"/>
      <c r="K140" s="81"/>
      <c r="L140" s="81"/>
      <c r="M140" s="81"/>
      <c r="N140" s="880"/>
      <c r="O140" s="81"/>
      <c r="P140" s="81"/>
      <c r="Q140" s="81"/>
      <c r="R140" s="81"/>
      <c r="S140" s="81"/>
    </row>
    <row r="141" spans="1:19" ht="15.75">
      <c r="B141" s="29" t="s">
        <v>517</v>
      </c>
      <c r="C141" s="297"/>
      <c r="D141" s="781"/>
      <c r="E141" s="248" t="s">
        <v>1326</v>
      </c>
      <c r="F141" s="273"/>
      <c r="G141" s="273"/>
      <c r="H141" s="391">
        <f t="shared" ref="H141:H148" si="18">MAX(F141-G141,0)</f>
        <v>0</v>
      </c>
      <c r="I141" s="462">
        <v>0.2</v>
      </c>
      <c r="J141" s="269">
        <f t="shared" ref="J141:J148" si="19">H141*I141</f>
        <v>0</v>
      </c>
      <c r="K141" s="81"/>
      <c r="L141" s="81"/>
      <c r="M141" s="81"/>
      <c r="N141" s="886"/>
      <c r="O141" s="81"/>
      <c r="P141" s="81"/>
      <c r="Q141" s="81"/>
      <c r="R141" s="81"/>
      <c r="S141" s="81"/>
    </row>
    <row r="142" spans="1:19" ht="15.75">
      <c r="B142" s="29" t="s">
        <v>730</v>
      </c>
      <c r="C142" s="297"/>
      <c r="D142" s="504"/>
      <c r="E142" s="233" t="s">
        <v>2135</v>
      </c>
      <c r="F142" s="162"/>
      <c r="G142" s="162"/>
      <c r="H142" s="392">
        <f t="shared" si="18"/>
        <v>0</v>
      </c>
      <c r="I142" s="464">
        <v>0.3</v>
      </c>
      <c r="J142" s="266">
        <f t="shared" si="19"/>
        <v>0</v>
      </c>
      <c r="K142" s="81"/>
      <c r="L142" s="81"/>
      <c r="M142" s="81"/>
      <c r="N142" s="886"/>
      <c r="O142" s="81"/>
      <c r="P142" s="81"/>
      <c r="Q142" s="81"/>
      <c r="R142" s="81"/>
      <c r="S142" s="81"/>
    </row>
    <row r="143" spans="1:19" ht="15.75">
      <c r="B143" s="29" t="s">
        <v>681</v>
      </c>
      <c r="C143" s="297"/>
      <c r="D143" s="316"/>
      <c r="E143" s="233" t="s">
        <v>1600</v>
      </c>
      <c r="F143" s="162"/>
      <c r="G143" s="162"/>
      <c r="H143" s="392">
        <f t="shared" si="18"/>
        <v>0</v>
      </c>
      <c r="I143" s="464">
        <v>0.5</v>
      </c>
      <c r="J143" s="266">
        <f t="shared" si="19"/>
        <v>0</v>
      </c>
      <c r="K143" s="81"/>
      <c r="L143" s="81"/>
      <c r="M143" s="81"/>
      <c r="N143" s="82"/>
      <c r="O143" s="81"/>
      <c r="P143" s="81"/>
      <c r="Q143" s="81"/>
      <c r="R143" s="81"/>
      <c r="S143" s="81"/>
    </row>
    <row r="144" spans="1:19" ht="15.75">
      <c r="B144" s="29" t="s">
        <v>705</v>
      </c>
      <c r="C144" s="297"/>
      <c r="D144" s="501"/>
      <c r="E144" s="233" t="s">
        <v>1601</v>
      </c>
      <c r="F144" s="162"/>
      <c r="G144" s="162"/>
      <c r="H144" s="392">
        <f t="shared" si="18"/>
        <v>0</v>
      </c>
      <c r="I144" s="464">
        <v>1</v>
      </c>
      <c r="J144" s="266">
        <f t="shared" si="19"/>
        <v>0</v>
      </c>
      <c r="K144" s="81"/>
      <c r="L144" s="81"/>
      <c r="M144" s="81"/>
      <c r="N144" s="886"/>
      <c r="O144" s="81"/>
      <c r="P144" s="81"/>
      <c r="Q144" s="81"/>
      <c r="R144" s="81"/>
      <c r="S144" s="81"/>
    </row>
    <row r="145" spans="2:19" ht="15.75">
      <c r="B145" s="29" t="s">
        <v>704</v>
      </c>
      <c r="C145" s="297"/>
      <c r="D145" s="316"/>
      <c r="E145" s="233" t="s">
        <v>2136</v>
      </c>
      <c r="F145" s="162"/>
      <c r="G145" s="162"/>
      <c r="H145" s="392">
        <f t="shared" si="18"/>
        <v>0</v>
      </c>
      <c r="I145" s="464">
        <v>1.5</v>
      </c>
      <c r="J145" s="266">
        <f t="shared" si="19"/>
        <v>0</v>
      </c>
      <c r="K145" s="81"/>
      <c r="L145" s="81"/>
      <c r="M145" s="81"/>
      <c r="N145" s="82"/>
      <c r="O145" s="81"/>
      <c r="P145" s="81"/>
      <c r="Q145" s="81"/>
      <c r="R145" s="81"/>
      <c r="S145" s="81"/>
    </row>
    <row r="146" spans="2:19" ht="15.75">
      <c r="B146" s="29" t="s">
        <v>573</v>
      </c>
      <c r="C146" s="297"/>
      <c r="D146" s="353"/>
      <c r="E146" s="893" t="s">
        <v>1604</v>
      </c>
      <c r="F146" s="162"/>
      <c r="G146" s="162"/>
      <c r="H146" s="392">
        <f t="shared" si="18"/>
        <v>0</v>
      </c>
      <c r="I146" s="464">
        <v>1</v>
      </c>
      <c r="J146" s="266">
        <f t="shared" si="19"/>
        <v>0</v>
      </c>
      <c r="K146" s="81"/>
      <c r="L146" s="81"/>
      <c r="M146" s="81"/>
      <c r="N146" s="82"/>
      <c r="O146" s="81"/>
      <c r="P146" s="81"/>
      <c r="Q146" s="81"/>
      <c r="R146" s="81"/>
      <c r="S146" s="81"/>
    </row>
    <row r="147" spans="2:19" ht="15.75">
      <c r="B147" s="29" t="s">
        <v>574</v>
      </c>
      <c r="C147" s="297"/>
      <c r="D147" s="504" t="s">
        <v>1038</v>
      </c>
      <c r="E147" s="893" t="s">
        <v>1604</v>
      </c>
      <c r="F147" s="279"/>
      <c r="G147" s="279"/>
      <c r="H147" s="392">
        <f>MAX(F147-G147,0)</f>
        <v>0</v>
      </c>
      <c r="I147" s="464">
        <v>1.5</v>
      </c>
      <c r="J147" s="266">
        <f>H147*I147</f>
        <v>0</v>
      </c>
      <c r="K147" s="81"/>
      <c r="L147" s="81"/>
      <c r="M147" s="81"/>
      <c r="N147" s="82"/>
      <c r="O147" s="81"/>
      <c r="P147" s="81"/>
      <c r="Q147" s="81"/>
      <c r="R147" s="81"/>
      <c r="S147" s="81"/>
    </row>
    <row r="148" spans="2:19" ht="15.75">
      <c r="B148" s="29" t="s">
        <v>1589</v>
      </c>
      <c r="C148" s="297"/>
      <c r="D148" s="674" t="s">
        <v>1038</v>
      </c>
      <c r="E148" s="893" t="s">
        <v>1604</v>
      </c>
      <c r="F148" s="162"/>
      <c r="G148" s="162"/>
      <c r="H148" s="392">
        <f t="shared" si="18"/>
        <v>0</v>
      </c>
      <c r="I148" s="263"/>
      <c r="J148" s="266">
        <f t="shared" si="19"/>
        <v>0</v>
      </c>
      <c r="K148" s="81"/>
      <c r="L148" s="81"/>
      <c r="M148" s="81"/>
      <c r="N148" s="886"/>
      <c r="O148" s="81"/>
      <c r="P148" s="81"/>
      <c r="Q148" s="81"/>
      <c r="R148" s="81"/>
      <c r="S148" s="81"/>
    </row>
    <row r="149" spans="2:19" ht="15.75">
      <c r="B149" s="29" t="s">
        <v>1950</v>
      </c>
      <c r="C149" s="297"/>
      <c r="D149" s="353"/>
      <c r="E149" s="259"/>
      <c r="F149" s="259"/>
      <c r="G149" s="259"/>
      <c r="H149" s="260"/>
      <c r="I149" s="1093"/>
      <c r="J149" s="260"/>
      <c r="K149" s="81"/>
      <c r="L149" s="81"/>
      <c r="M149" s="81"/>
      <c r="N149" s="886"/>
      <c r="O149" s="81"/>
      <c r="P149" s="81"/>
      <c r="Q149" s="81"/>
      <c r="R149" s="81"/>
      <c r="S149" s="81"/>
    </row>
    <row r="150" spans="2:19" ht="15.75">
      <c r="B150" s="29" t="s">
        <v>1950</v>
      </c>
      <c r="C150" s="297"/>
      <c r="D150" s="316" t="s">
        <v>1819</v>
      </c>
      <c r="E150" s="442"/>
      <c r="F150" s="175"/>
      <c r="G150" s="175"/>
      <c r="H150" s="175"/>
      <c r="I150" s="286" t="s">
        <v>1950</v>
      </c>
      <c r="J150" s="287"/>
      <c r="K150" s="81"/>
      <c r="L150" s="81"/>
      <c r="M150" s="81"/>
      <c r="N150" s="880"/>
      <c r="O150" s="81"/>
      <c r="P150" s="81"/>
      <c r="Q150" s="81"/>
      <c r="R150" s="81"/>
      <c r="S150" s="81"/>
    </row>
    <row r="151" spans="2:19" ht="15.75">
      <c r="B151" s="29" t="s">
        <v>410</v>
      </c>
      <c r="C151" s="297"/>
      <c r="D151" s="781"/>
      <c r="E151" s="896" t="s">
        <v>1039</v>
      </c>
      <c r="F151" s="273"/>
      <c r="G151" s="273"/>
      <c r="H151" s="391">
        <f t="shared" ref="H151:H161" si="20">MAX(F151-G151,0)</f>
        <v>0</v>
      </c>
      <c r="I151" s="462">
        <v>0.2</v>
      </c>
      <c r="J151" s="269">
        <f t="shared" ref="J151:J161" si="21">H151*I151</f>
        <v>0</v>
      </c>
      <c r="K151" s="81"/>
      <c r="L151" s="81"/>
      <c r="M151" s="81"/>
      <c r="N151" s="886"/>
      <c r="O151" s="81"/>
      <c r="P151" s="81"/>
      <c r="Q151" s="81"/>
      <c r="R151" s="81"/>
      <c r="S151" s="81"/>
    </row>
    <row r="152" spans="2:19" ht="15.75">
      <c r="B152" s="29" t="s">
        <v>411</v>
      </c>
      <c r="C152" s="297"/>
      <c r="D152" s="504"/>
      <c r="E152" s="893" t="s">
        <v>1040</v>
      </c>
      <c r="F152" s="162"/>
      <c r="G152" s="162"/>
      <c r="H152" s="392">
        <f t="shared" si="20"/>
        <v>0</v>
      </c>
      <c r="I152" s="464">
        <v>0.3</v>
      </c>
      <c r="J152" s="266">
        <f t="shared" si="21"/>
        <v>0</v>
      </c>
      <c r="K152" s="81"/>
      <c r="L152" s="81"/>
      <c r="M152" s="81"/>
      <c r="N152" s="886"/>
      <c r="O152" s="81"/>
      <c r="P152" s="81"/>
      <c r="Q152" s="81"/>
      <c r="R152" s="81"/>
      <c r="S152" s="81"/>
    </row>
    <row r="153" spans="2:19" ht="15.75">
      <c r="B153" s="29" t="s">
        <v>412</v>
      </c>
      <c r="C153" s="297"/>
      <c r="D153" s="316"/>
      <c r="E153" s="893" t="s">
        <v>1041</v>
      </c>
      <c r="F153" s="162"/>
      <c r="G153" s="162"/>
      <c r="H153" s="392">
        <f t="shared" si="20"/>
        <v>0</v>
      </c>
      <c r="I153" s="464">
        <v>0.5</v>
      </c>
      <c r="J153" s="266">
        <f t="shared" si="21"/>
        <v>0</v>
      </c>
      <c r="K153" s="81"/>
      <c r="L153" s="81"/>
      <c r="M153" s="81"/>
      <c r="N153" s="82"/>
      <c r="O153" s="81"/>
      <c r="P153" s="81"/>
      <c r="Q153" s="81"/>
      <c r="R153" s="81"/>
      <c r="S153" s="81"/>
    </row>
    <row r="154" spans="2:19" ht="15.75">
      <c r="B154" s="29" t="s">
        <v>413</v>
      </c>
      <c r="C154" s="297"/>
      <c r="D154" s="501"/>
      <c r="E154" s="893" t="s">
        <v>1042</v>
      </c>
      <c r="F154" s="162"/>
      <c r="G154" s="162"/>
      <c r="H154" s="392">
        <f t="shared" si="20"/>
        <v>0</v>
      </c>
      <c r="I154" s="464">
        <v>1</v>
      </c>
      <c r="J154" s="266">
        <f t="shared" si="21"/>
        <v>0</v>
      </c>
      <c r="K154" s="81"/>
      <c r="L154" s="81"/>
      <c r="M154" s="81"/>
      <c r="N154" s="886"/>
      <c r="O154" s="81"/>
      <c r="P154" s="81"/>
      <c r="Q154" s="81"/>
      <c r="R154" s="81"/>
      <c r="S154" s="81"/>
    </row>
    <row r="155" spans="2:19" ht="15.75">
      <c r="B155" s="29" t="s">
        <v>606</v>
      </c>
      <c r="C155" s="297"/>
      <c r="D155" s="316"/>
      <c r="E155" s="893" t="s">
        <v>1043</v>
      </c>
      <c r="F155" s="162"/>
      <c r="G155" s="162"/>
      <c r="H155" s="392">
        <f t="shared" si="20"/>
        <v>0</v>
      </c>
      <c r="I155" s="464">
        <v>1.5</v>
      </c>
      <c r="J155" s="266">
        <f t="shared" si="21"/>
        <v>0</v>
      </c>
      <c r="K155" s="81"/>
      <c r="L155" s="81"/>
      <c r="M155" s="81"/>
      <c r="N155" s="82"/>
      <c r="O155" s="81"/>
      <c r="P155" s="81"/>
      <c r="Q155" s="81"/>
      <c r="R155" s="81"/>
      <c r="S155" s="81"/>
    </row>
    <row r="156" spans="2:19" ht="15.75">
      <c r="B156" s="29" t="s">
        <v>575</v>
      </c>
      <c r="C156" s="297"/>
      <c r="D156" s="501"/>
      <c r="E156" s="893" t="s">
        <v>1604</v>
      </c>
      <c r="F156" s="162"/>
      <c r="G156" s="162"/>
      <c r="H156" s="392">
        <f t="shared" si="20"/>
        <v>0</v>
      </c>
      <c r="I156" s="464">
        <v>1</v>
      </c>
      <c r="J156" s="266">
        <f t="shared" si="21"/>
        <v>0</v>
      </c>
      <c r="K156" s="81"/>
      <c r="L156" s="81"/>
      <c r="M156" s="81"/>
      <c r="N156" s="82"/>
      <c r="O156" s="81"/>
      <c r="P156" s="81"/>
      <c r="Q156" s="81"/>
      <c r="R156" s="81"/>
      <c r="S156" s="81"/>
    </row>
    <row r="157" spans="2:19" ht="15.75">
      <c r="B157" s="29" t="s">
        <v>576</v>
      </c>
      <c r="C157" s="297"/>
      <c r="D157" s="501" t="s">
        <v>1038</v>
      </c>
      <c r="E157" s="893" t="s">
        <v>1604</v>
      </c>
      <c r="F157" s="162"/>
      <c r="G157" s="162"/>
      <c r="H157" s="392">
        <f>MAX(F157-G157,0)</f>
        <v>0</v>
      </c>
      <c r="I157" s="464">
        <v>1.5</v>
      </c>
      <c r="J157" s="266">
        <f>H157*I157</f>
        <v>0</v>
      </c>
      <c r="K157" s="81"/>
      <c r="L157" s="81"/>
      <c r="M157" s="81"/>
      <c r="N157" s="82"/>
      <c r="O157" s="81"/>
      <c r="P157" s="81"/>
      <c r="Q157" s="81"/>
      <c r="R157" s="81"/>
      <c r="S157" s="81"/>
    </row>
    <row r="158" spans="2:19" ht="15.75">
      <c r="B158" s="29" t="s">
        <v>1588</v>
      </c>
      <c r="C158" s="297"/>
      <c r="D158" s="501" t="s">
        <v>1038</v>
      </c>
      <c r="E158" s="893" t="s">
        <v>1604</v>
      </c>
      <c r="F158" s="162"/>
      <c r="G158" s="162"/>
      <c r="H158" s="392">
        <f t="shared" si="20"/>
        <v>0</v>
      </c>
      <c r="I158" s="263"/>
      <c r="J158" s="266">
        <f t="shared" si="21"/>
        <v>0</v>
      </c>
      <c r="K158" s="81"/>
      <c r="L158" s="81"/>
      <c r="M158" s="81"/>
      <c r="N158" s="886"/>
      <c r="O158" s="81"/>
      <c r="P158" s="81"/>
      <c r="Q158" s="81"/>
      <c r="R158" s="81"/>
      <c r="S158" s="81"/>
    </row>
    <row r="159" spans="2:19" ht="15.75">
      <c r="C159" s="333"/>
      <c r="D159" s="353"/>
      <c r="E159" s="259"/>
      <c r="F159" s="259"/>
      <c r="G159" s="259"/>
      <c r="H159" s="260"/>
      <c r="I159" s="1093"/>
      <c r="J159" s="260"/>
      <c r="K159" s="81"/>
      <c r="L159" s="81"/>
      <c r="M159" s="81"/>
      <c r="N159" s="886"/>
      <c r="O159" s="81"/>
      <c r="P159" s="81"/>
      <c r="Q159" s="81"/>
      <c r="R159" s="81"/>
      <c r="S159" s="81"/>
    </row>
    <row r="160" spans="2:19" ht="45">
      <c r="B160" s="29" t="s">
        <v>1192</v>
      </c>
      <c r="C160" s="333" t="s">
        <v>1342</v>
      </c>
      <c r="D160" s="117" t="s">
        <v>1789</v>
      </c>
      <c r="E160" s="259"/>
      <c r="F160" s="162"/>
      <c r="G160" s="162"/>
      <c r="H160" s="392">
        <f t="shared" si="20"/>
        <v>0</v>
      </c>
      <c r="I160" s="464">
        <v>1.25</v>
      </c>
      <c r="J160" s="266">
        <f t="shared" si="21"/>
        <v>0</v>
      </c>
      <c r="K160" s="81"/>
      <c r="L160" s="81"/>
      <c r="M160" s="81"/>
      <c r="N160" s="82"/>
      <c r="O160" s="82"/>
      <c r="P160" s="81"/>
      <c r="Q160" s="81"/>
      <c r="R160" s="81"/>
      <c r="S160" s="81"/>
    </row>
    <row r="161" spans="2:19" ht="30">
      <c r="B161" s="29" t="s">
        <v>112</v>
      </c>
      <c r="C161" s="1089" t="s">
        <v>1279</v>
      </c>
      <c r="D161" s="1300" t="s">
        <v>841</v>
      </c>
      <c r="E161" s="330"/>
      <c r="F161" s="279"/>
      <c r="G161" s="279"/>
      <c r="H161" s="406">
        <f t="shared" si="20"/>
        <v>0</v>
      </c>
      <c r="I161" s="305"/>
      <c r="J161" s="268">
        <f t="shared" si="21"/>
        <v>0</v>
      </c>
      <c r="K161" s="81"/>
      <c r="L161" s="81"/>
      <c r="M161" s="81"/>
      <c r="N161" s="82"/>
      <c r="O161" s="81"/>
      <c r="P161" s="81"/>
      <c r="Q161" s="81"/>
      <c r="R161" s="81"/>
      <c r="S161" s="81"/>
    </row>
    <row r="162" spans="2:19" ht="15.75">
      <c r="C162" s="1301"/>
      <c r="D162" s="353"/>
      <c r="E162" s="259"/>
      <c r="F162" s="259"/>
      <c r="G162" s="259"/>
      <c r="H162" s="260"/>
      <c r="I162" s="1093"/>
      <c r="J162" s="260"/>
      <c r="K162" s="81"/>
      <c r="L162" s="81"/>
      <c r="M162" s="81"/>
      <c r="N162" s="82"/>
      <c r="O162" s="81"/>
      <c r="P162" s="81"/>
      <c r="Q162" s="81"/>
      <c r="R162" s="81"/>
      <c r="S162" s="81"/>
    </row>
    <row r="163" spans="2:19" ht="15.75">
      <c r="B163" s="29" t="s">
        <v>1950</v>
      </c>
      <c r="C163" s="297"/>
      <c r="D163" s="316"/>
      <c r="E163" s="440"/>
      <c r="F163" s="125"/>
      <c r="G163" s="125"/>
      <c r="H163" s="125"/>
      <c r="I163" s="223" t="s">
        <v>1950</v>
      </c>
      <c r="J163" s="284"/>
      <c r="K163" s="81"/>
      <c r="L163" s="81"/>
      <c r="M163" s="81"/>
      <c r="N163" s="880"/>
      <c r="O163" s="81"/>
      <c r="P163" s="81"/>
      <c r="Q163" s="81"/>
      <c r="R163" s="81"/>
      <c r="S163" s="81"/>
    </row>
    <row r="164" spans="2:19" ht="15.75">
      <c r="B164" s="29" t="s">
        <v>1950</v>
      </c>
      <c r="C164" s="297" t="s">
        <v>1540</v>
      </c>
      <c r="D164" s="117" t="s">
        <v>1695</v>
      </c>
      <c r="E164" s="440"/>
      <c r="F164" s="125"/>
      <c r="G164" s="125"/>
      <c r="H164" s="125"/>
      <c r="I164" s="223" t="s">
        <v>1950</v>
      </c>
      <c r="J164" s="284"/>
      <c r="K164" s="81"/>
      <c r="L164" s="81"/>
      <c r="M164" s="81"/>
      <c r="N164" s="880"/>
      <c r="O164" s="81"/>
      <c r="P164" s="81"/>
      <c r="Q164" s="81"/>
      <c r="R164" s="81"/>
      <c r="S164" s="81"/>
    </row>
    <row r="165" spans="2:19" ht="15.75">
      <c r="B165" s="29" t="s">
        <v>1950</v>
      </c>
      <c r="C165" s="297"/>
      <c r="D165" s="316" t="s">
        <v>1663</v>
      </c>
      <c r="E165" s="442"/>
      <c r="F165" s="175"/>
      <c r="G165" s="175"/>
      <c r="H165" s="175"/>
      <c r="I165" s="286" t="s">
        <v>1950</v>
      </c>
      <c r="J165" s="287"/>
      <c r="K165" s="81"/>
      <c r="L165" s="81"/>
      <c r="M165" s="81"/>
      <c r="N165" s="880"/>
      <c r="O165" s="81"/>
      <c r="P165" s="81"/>
      <c r="Q165" s="81"/>
      <c r="R165" s="81"/>
      <c r="S165" s="81"/>
    </row>
    <row r="166" spans="2:19" ht="15.75">
      <c r="B166" s="29" t="s">
        <v>409</v>
      </c>
      <c r="C166" s="297"/>
      <c r="D166" s="353"/>
      <c r="E166" s="248" t="s">
        <v>1599</v>
      </c>
      <c r="F166" s="273"/>
      <c r="G166" s="273"/>
      <c r="H166" s="391">
        <f>MAX(F166-G166,0)</f>
        <v>0</v>
      </c>
      <c r="I166" s="462">
        <v>0.2</v>
      </c>
      <c r="J166" s="269">
        <f>H166*I166</f>
        <v>0</v>
      </c>
      <c r="K166" s="81"/>
      <c r="L166" s="81"/>
      <c r="M166" s="81"/>
      <c r="N166" s="886"/>
      <c r="O166" s="81"/>
      <c r="P166" s="81"/>
      <c r="Q166" s="81"/>
      <c r="R166" s="81"/>
      <c r="S166" s="81"/>
    </row>
    <row r="167" spans="2:19" ht="15.75">
      <c r="B167" s="29" t="s">
        <v>408</v>
      </c>
      <c r="C167" s="297"/>
      <c r="D167" s="504"/>
      <c r="E167" s="233" t="s">
        <v>1600</v>
      </c>
      <c r="F167" s="162"/>
      <c r="G167" s="162"/>
      <c r="H167" s="392">
        <f>MAX(F167-G167,0)</f>
        <v>0</v>
      </c>
      <c r="I167" s="464">
        <v>0.5</v>
      </c>
      <c r="J167" s="266">
        <f>H167*I167</f>
        <v>0</v>
      </c>
      <c r="K167" s="81"/>
      <c r="L167" s="81"/>
      <c r="M167" s="81"/>
      <c r="N167" s="82"/>
      <c r="O167" s="81"/>
      <c r="P167" s="81"/>
      <c r="Q167" s="81"/>
      <c r="R167" s="81"/>
      <c r="S167" s="81"/>
    </row>
    <row r="168" spans="2:19" ht="15.75">
      <c r="B168" s="29" t="s">
        <v>407</v>
      </c>
      <c r="C168" s="297"/>
      <c r="D168" s="316"/>
      <c r="E168" s="233" t="s">
        <v>1816</v>
      </c>
      <c r="F168" s="162"/>
      <c r="G168" s="162"/>
      <c r="H168" s="392">
        <f>MAX(F168-G168,0)</f>
        <v>0</v>
      </c>
      <c r="I168" s="464">
        <v>1</v>
      </c>
      <c r="J168" s="266">
        <f>H168*I168</f>
        <v>0</v>
      </c>
      <c r="K168" s="81"/>
      <c r="L168" s="81"/>
      <c r="M168" s="81"/>
      <c r="N168" s="886"/>
      <c r="O168" s="81"/>
      <c r="P168" s="81"/>
      <c r="Q168" s="81"/>
      <c r="R168" s="81"/>
      <c r="S168" s="81"/>
    </row>
    <row r="169" spans="2:19" ht="15.75">
      <c r="B169" s="29" t="s">
        <v>525</v>
      </c>
      <c r="C169" s="297"/>
      <c r="D169" s="501"/>
      <c r="E169" s="233" t="s">
        <v>1817</v>
      </c>
      <c r="F169" s="162"/>
      <c r="G169" s="162"/>
      <c r="H169" s="392">
        <f>MAX(F169-G169,0)</f>
        <v>0</v>
      </c>
      <c r="I169" s="464">
        <v>1.5</v>
      </c>
      <c r="J169" s="266">
        <f>H169*I169</f>
        <v>0</v>
      </c>
      <c r="K169" s="81"/>
      <c r="L169" s="81"/>
      <c r="M169" s="81"/>
      <c r="N169" s="82"/>
      <c r="O169" s="81"/>
      <c r="P169" s="81"/>
      <c r="Q169" s="81"/>
      <c r="R169" s="81"/>
      <c r="S169" s="81"/>
    </row>
    <row r="170" spans="2:19" ht="15.75">
      <c r="B170" s="29" t="s">
        <v>524</v>
      </c>
      <c r="C170" s="297"/>
      <c r="D170" s="501"/>
      <c r="E170" s="247" t="s">
        <v>1604</v>
      </c>
      <c r="F170" s="279"/>
      <c r="G170" s="279"/>
      <c r="H170" s="406">
        <f>MAX(F170-G170,0)</f>
        <v>0</v>
      </c>
      <c r="I170" s="897">
        <v>1</v>
      </c>
      <c r="J170" s="268">
        <f>H170*I170</f>
        <v>0</v>
      </c>
      <c r="K170" s="81"/>
      <c r="L170" s="81"/>
      <c r="M170" s="81"/>
      <c r="N170" s="886"/>
      <c r="O170" s="81"/>
      <c r="P170" s="81"/>
      <c r="Q170" s="81"/>
      <c r="R170" s="81"/>
      <c r="S170" s="81"/>
    </row>
    <row r="171" spans="2:19" ht="15.75">
      <c r="B171" s="29" t="s">
        <v>1950</v>
      </c>
      <c r="C171" s="297"/>
      <c r="D171" s="117" t="s">
        <v>1664</v>
      </c>
      <c r="E171" s="371"/>
      <c r="F171" s="288"/>
      <c r="G171" s="288"/>
      <c r="H171" s="288"/>
      <c r="I171" s="290" t="s">
        <v>1950</v>
      </c>
      <c r="J171" s="291"/>
      <c r="K171" s="81"/>
      <c r="L171" s="81"/>
      <c r="M171" s="81"/>
      <c r="N171" s="886"/>
      <c r="O171" s="81"/>
      <c r="P171" s="81"/>
      <c r="Q171" s="81"/>
      <c r="R171" s="81"/>
      <c r="S171" s="81"/>
    </row>
    <row r="172" spans="2:19" ht="15.75">
      <c r="B172" s="29" t="s">
        <v>588</v>
      </c>
      <c r="C172" s="297"/>
      <c r="D172" s="353"/>
      <c r="E172" s="248" t="s">
        <v>1604</v>
      </c>
      <c r="F172" s="273"/>
      <c r="G172" s="273"/>
      <c r="H172" s="391">
        <f>MAX(F172-G172,0)</f>
        <v>0</v>
      </c>
      <c r="I172" s="462">
        <v>1</v>
      </c>
      <c r="J172" s="269">
        <f>H172*I172</f>
        <v>0</v>
      </c>
      <c r="K172" s="81"/>
      <c r="L172" s="81"/>
      <c r="M172" s="81"/>
      <c r="N172" s="82"/>
      <c r="O172" s="81"/>
      <c r="P172" s="81"/>
      <c r="Q172" s="81"/>
      <c r="R172" s="81"/>
      <c r="S172" s="81"/>
    </row>
    <row r="173" spans="2:19" ht="15.75">
      <c r="B173" s="29" t="s">
        <v>589</v>
      </c>
      <c r="C173" s="297"/>
      <c r="D173" s="504" t="s">
        <v>1038</v>
      </c>
      <c r="E173" s="247" t="s">
        <v>1604</v>
      </c>
      <c r="F173" s="312"/>
      <c r="G173" s="312"/>
      <c r="H173" s="391">
        <f>MAX(F173-G173,0)</f>
        <v>0</v>
      </c>
      <c r="I173" s="462">
        <v>1.5</v>
      </c>
      <c r="J173" s="269">
        <f>H173*I173</f>
        <v>0</v>
      </c>
      <c r="K173" s="81"/>
      <c r="L173" s="81"/>
      <c r="M173" s="81"/>
      <c r="N173" s="82"/>
      <c r="O173" s="81"/>
      <c r="P173" s="81"/>
      <c r="Q173" s="81"/>
      <c r="R173" s="81"/>
      <c r="S173" s="81"/>
    </row>
    <row r="174" spans="2:19" ht="15.75">
      <c r="B174" s="29" t="s">
        <v>1587</v>
      </c>
      <c r="C174" s="333"/>
      <c r="D174" s="316" t="s">
        <v>1038</v>
      </c>
      <c r="E174" s="233" t="s">
        <v>1604</v>
      </c>
      <c r="F174" s="162"/>
      <c r="G174" s="162"/>
      <c r="H174" s="392">
        <f>MAX(F174-G174,0)</f>
        <v>0</v>
      </c>
      <c r="I174" s="263"/>
      <c r="J174" s="266">
        <f>H174*I174</f>
        <v>0</v>
      </c>
      <c r="K174" s="81"/>
      <c r="L174" s="81"/>
      <c r="M174" s="81"/>
      <c r="N174" s="886"/>
      <c r="O174" s="81"/>
      <c r="P174" s="81"/>
      <c r="Q174" s="81"/>
      <c r="R174" s="81"/>
      <c r="S174" s="81"/>
    </row>
    <row r="175" spans="2:19" ht="15.75">
      <c r="B175" s="29" t="s">
        <v>1950</v>
      </c>
      <c r="C175" s="451"/>
      <c r="D175" s="1311"/>
      <c r="E175" s="372"/>
      <c r="F175" s="259"/>
      <c r="G175" s="259"/>
      <c r="H175" s="259"/>
      <c r="I175" s="1093"/>
      <c r="J175" s="260"/>
      <c r="K175" s="81"/>
      <c r="L175" s="81"/>
      <c r="M175" s="81"/>
      <c r="N175" s="886"/>
      <c r="O175" s="81"/>
      <c r="P175" s="81"/>
      <c r="Q175" s="81"/>
      <c r="R175" s="81"/>
      <c r="S175" s="81"/>
    </row>
    <row r="176" spans="2:19" ht="15.75">
      <c r="B176" s="29" t="s">
        <v>1132</v>
      </c>
      <c r="C176" s="95" t="s">
        <v>1280</v>
      </c>
      <c r="D176" s="394" t="s">
        <v>1790</v>
      </c>
      <c r="E176" s="360"/>
      <c r="F176" s="312"/>
      <c r="G176" s="312"/>
      <c r="H176" s="407">
        <f>MAX(F176-G176,0)</f>
        <v>0</v>
      </c>
      <c r="I176" s="910">
        <v>0.75</v>
      </c>
      <c r="J176" s="478">
        <f>H176*I176</f>
        <v>0</v>
      </c>
      <c r="K176" s="81"/>
      <c r="L176" s="81"/>
      <c r="M176" s="81"/>
      <c r="N176" s="82"/>
      <c r="O176" s="81"/>
      <c r="P176" s="81"/>
      <c r="Q176" s="81"/>
      <c r="R176" s="81"/>
      <c r="S176" s="81"/>
    </row>
    <row r="177" spans="1:19" ht="15.75">
      <c r="B177" s="29" t="s">
        <v>1950</v>
      </c>
      <c r="C177" s="909" t="s">
        <v>1297</v>
      </c>
      <c r="D177" s="425" t="s">
        <v>1238</v>
      </c>
      <c r="E177" s="439"/>
      <c r="F177" s="177"/>
      <c r="G177" s="177"/>
      <c r="H177" s="177"/>
      <c r="I177" s="282" t="s">
        <v>1950</v>
      </c>
      <c r="J177" s="283"/>
      <c r="K177" s="81"/>
      <c r="L177" s="81"/>
      <c r="M177" s="81"/>
      <c r="N177" s="886"/>
      <c r="O177" s="81"/>
      <c r="P177" s="81"/>
      <c r="Q177" s="81"/>
      <c r="R177" s="81"/>
      <c r="S177" s="81"/>
    </row>
    <row r="178" spans="1:19" ht="15.75">
      <c r="C178" s="451" t="s">
        <v>1541</v>
      </c>
      <c r="D178" s="908" t="s">
        <v>552</v>
      </c>
      <c r="E178" s="440"/>
      <c r="F178" s="125"/>
      <c r="G178" s="125"/>
      <c r="H178" s="125"/>
      <c r="I178" s="223"/>
      <c r="J178" s="284"/>
      <c r="K178" s="81"/>
      <c r="L178" s="81"/>
      <c r="M178" s="81"/>
      <c r="N178" s="886"/>
      <c r="O178" s="81"/>
      <c r="P178" s="81"/>
      <c r="Q178" s="81"/>
      <c r="R178" s="81"/>
      <c r="S178" s="81"/>
    </row>
    <row r="179" spans="1:19" ht="20.25" customHeight="1">
      <c r="B179" s="29" t="s">
        <v>2425</v>
      </c>
      <c r="C179" s="451"/>
      <c r="D179" s="1327" t="s">
        <v>360</v>
      </c>
      <c r="E179" s="259"/>
      <c r="F179" s="162"/>
      <c r="G179" s="162"/>
      <c r="H179" s="392">
        <f>MAX(F179-G179,0)</f>
        <v>0</v>
      </c>
      <c r="I179" s="263"/>
      <c r="J179" s="266">
        <f>H179*I179</f>
        <v>0</v>
      </c>
      <c r="K179" s="81"/>
      <c r="L179" s="81"/>
      <c r="M179" s="81"/>
      <c r="N179" s="82"/>
      <c r="O179" s="81"/>
      <c r="P179" s="81"/>
      <c r="Q179" s="81"/>
      <c r="R179" s="81"/>
      <c r="S179" s="81"/>
    </row>
    <row r="180" spans="1:19" ht="30">
      <c r="B180" s="1088" t="s">
        <v>2426</v>
      </c>
      <c r="C180" s="95"/>
      <c r="D180" s="906" t="s">
        <v>361</v>
      </c>
      <c r="E180" s="259"/>
      <c r="F180" s="162"/>
      <c r="G180" s="162"/>
      <c r="H180" s="392">
        <f>MAX(F180-G180,0)</f>
        <v>0</v>
      </c>
      <c r="I180" s="263"/>
      <c r="J180" s="266">
        <f>H180*I180</f>
        <v>0</v>
      </c>
      <c r="K180" s="81"/>
      <c r="L180" s="81"/>
      <c r="M180" s="81"/>
      <c r="N180" s="82"/>
      <c r="O180" s="81"/>
      <c r="P180" s="81"/>
      <c r="Q180" s="81"/>
      <c r="R180" s="81"/>
      <c r="S180" s="81"/>
    </row>
    <row r="181" spans="1:19" ht="30">
      <c r="B181" s="1330" t="s">
        <v>2427</v>
      </c>
      <c r="C181" s="95"/>
      <c r="D181" s="1094" t="s">
        <v>362</v>
      </c>
      <c r="E181" s="259"/>
      <c r="F181" s="162"/>
      <c r="G181" s="162"/>
      <c r="H181" s="392">
        <f>MAX(F181-G181,0)</f>
        <v>0</v>
      </c>
      <c r="I181" s="263"/>
      <c r="J181" s="266">
        <f>H181*I181</f>
        <v>0</v>
      </c>
      <c r="K181" s="81"/>
      <c r="L181" s="81"/>
      <c r="M181" s="81"/>
      <c r="N181" s="886"/>
      <c r="O181" s="81"/>
      <c r="P181" s="81"/>
      <c r="Q181" s="81"/>
      <c r="R181" s="81"/>
      <c r="S181" s="81"/>
    </row>
    <row r="182" spans="1:19" ht="30">
      <c r="B182" s="1331" t="s">
        <v>2428</v>
      </c>
      <c r="C182" s="95"/>
      <c r="D182" s="1328" t="s">
        <v>363</v>
      </c>
      <c r="E182" s="372"/>
      <c r="F182" s="162"/>
      <c r="G182" s="162"/>
      <c r="H182" s="392">
        <f>MAX(F182-G182,0)</f>
        <v>0</v>
      </c>
      <c r="I182" s="263"/>
      <c r="J182" s="266">
        <f>H182*I182</f>
        <v>0</v>
      </c>
      <c r="K182" s="81"/>
      <c r="L182" s="81"/>
      <c r="M182" s="81"/>
      <c r="N182" s="886"/>
      <c r="O182" s="81"/>
      <c r="P182" s="81"/>
      <c r="Q182" s="81"/>
      <c r="R182" s="81"/>
      <c r="S182" s="81"/>
    </row>
    <row r="183" spans="1:19" ht="30">
      <c r="B183" s="1088" t="s">
        <v>2429</v>
      </c>
      <c r="C183" s="95"/>
      <c r="D183" s="1329" t="s">
        <v>364</v>
      </c>
      <c r="E183" s="372"/>
      <c r="F183" s="162"/>
      <c r="G183" s="162"/>
      <c r="H183" s="392">
        <f>MAX(F183-G183,0)</f>
        <v>0</v>
      </c>
      <c r="I183" s="263"/>
      <c r="J183" s="266">
        <f>H183*I183</f>
        <v>0</v>
      </c>
      <c r="K183" s="81"/>
      <c r="L183" s="81"/>
      <c r="M183" s="81"/>
      <c r="N183" s="886"/>
      <c r="O183" s="81"/>
      <c r="P183" s="81"/>
      <c r="Q183" s="81"/>
      <c r="R183" s="81"/>
      <c r="S183" s="81"/>
    </row>
    <row r="184" spans="1:19" ht="15.75">
      <c r="C184" s="95"/>
      <c r="D184" s="1334" t="s">
        <v>2279</v>
      </c>
      <c r="E184" s="372"/>
      <c r="F184" s="259"/>
      <c r="G184" s="259"/>
      <c r="H184" s="259"/>
      <c r="I184" s="1093"/>
      <c r="J184" s="260"/>
      <c r="K184" s="81"/>
      <c r="L184" s="81"/>
      <c r="M184" s="81"/>
      <c r="N184" s="886"/>
      <c r="O184" s="81"/>
      <c r="P184" s="81"/>
      <c r="Q184" s="81"/>
      <c r="R184" s="81"/>
      <c r="S184" s="81"/>
    </row>
    <row r="185" spans="1:19" ht="15.75">
      <c r="C185" s="106" t="s">
        <v>1542</v>
      </c>
      <c r="D185" s="1335" t="s">
        <v>849</v>
      </c>
      <c r="E185" s="259"/>
      <c r="F185" s="259"/>
      <c r="G185" s="259"/>
      <c r="H185" s="259"/>
      <c r="I185" s="259"/>
      <c r="J185" s="259"/>
      <c r="K185" s="81"/>
      <c r="L185" s="81"/>
      <c r="M185" s="81"/>
      <c r="N185" s="886"/>
      <c r="O185" s="81"/>
      <c r="P185" s="81"/>
      <c r="Q185" s="81"/>
      <c r="R185" s="81"/>
      <c r="S185" s="81"/>
    </row>
    <row r="186" spans="1:19" ht="30">
      <c r="B186" s="1331" t="s">
        <v>2430</v>
      </c>
      <c r="C186" s="95"/>
      <c r="D186" s="1326" t="s">
        <v>360</v>
      </c>
      <c r="E186" s="259"/>
      <c r="F186" s="162"/>
      <c r="G186" s="162"/>
      <c r="H186" s="392">
        <f>MAX(F186-G186,0)</f>
        <v>0</v>
      </c>
      <c r="I186" s="263"/>
      <c r="J186" s="266">
        <f>H186*I186</f>
        <v>0</v>
      </c>
      <c r="K186" s="81"/>
      <c r="L186" s="81"/>
      <c r="M186" s="81"/>
      <c r="N186" s="886"/>
      <c r="O186" s="81"/>
      <c r="P186" s="81"/>
      <c r="Q186" s="81"/>
      <c r="R186" s="81"/>
      <c r="S186" s="81"/>
    </row>
    <row r="187" spans="1:19" ht="30">
      <c r="B187" s="29" t="s">
        <v>2431</v>
      </c>
      <c r="C187" s="95"/>
      <c r="D187" s="1326" t="s">
        <v>361</v>
      </c>
      <c r="E187" s="259"/>
      <c r="F187" s="162"/>
      <c r="G187" s="162"/>
      <c r="H187" s="392">
        <f>MAX(F187-G187,0)</f>
        <v>0</v>
      </c>
      <c r="I187" s="263"/>
      <c r="J187" s="266">
        <f>H187*I187</f>
        <v>0</v>
      </c>
      <c r="K187" s="81"/>
      <c r="L187" s="81"/>
      <c r="M187" s="81"/>
      <c r="N187" s="886"/>
      <c r="O187" s="81"/>
      <c r="P187" s="81"/>
      <c r="Q187" s="81"/>
      <c r="R187" s="81"/>
      <c r="S187" s="81"/>
    </row>
    <row r="188" spans="1:19" ht="30">
      <c r="B188" s="29" t="s">
        <v>2432</v>
      </c>
      <c r="C188" s="95"/>
      <c r="D188" s="1332" t="s">
        <v>362</v>
      </c>
      <c r="E188" s="259"/>
      <c r="F188" s="162"/>
      <c r="G188" s="162"/>
      <c r="H188" s="392">
        <f>MAX(F188-G188,0)</f>
        <v>0</v>
      </c>
      <c r="I188" s="263"/>
      <c r="J188" s="266">
        <f>H188*I188</f>
        <v>0</v>
      </c>
      <c r="K188" s="81"/>
      <c r="L188" s="81"/>
      <c r="M188" s="81"/>
      <c r="N188" s="886"/>
      <c r="O188" s="81"/>
      <c r="P188" s="81"/>
      <c r="Q188" s="81"/>
      <c r="R188" s="81"/>
      <c r="S188" s="81"/>
    </row>
    <row r="189" spans="1:19" ht="30">
      <c r="B189" s="1088" t="s">
        <v>2433</v>
      </c>
      <c r="C189" s="95"/>
      <c r="D189" s="1332" t="s">
        <v>363</v>
      </c>
      <c r="E189" s="372"/>
      <c r="F189" s="162"/>
      <c r="G189" s="162"/>
      <c r="H189" s="392">
        <f>MAX(F189-G189,0)</f>
        <v>0</v>
      </c>
      <c r="I189" s="263"/>
      <c r="J189" s="266">
        <f>H189*I189</f>
        <v>0</v>
      </c>
      <c r="K189" s="81"/>
      <c r="L189" s="81"/>
      <c r="M189" s="81"/>
      <c r="N189" s="886"/>
      <c r="O189" s="81"/>
      <c r="P189" s="81"/>
      <c r="Q189" s="81"/>
      <c r="R189" s="81"/>
      <c r="S189" s="81"/>
    </row>
    <row r="190" spans="1:19" ht="30">
      <c r="B190" s="1088" t="s">
        <v>2434</v>
      </c>
      <c r="C190" s="95"/>
      <c r="D190" s="1333" t="s">
        <v>364</v>
      </c>
      <c r="E190" s="372"/>
      <c r="F190" s="162"/>
      <c r="G190" s="162"/>
      <c r="H190" s="392">
        <f>MAX(F190-G190,0)</f>
        <v>0</v>
      </c>
      <c r="I190" s="263"/>
      <c r="J190" s="266">
        <f>H190*I190</f>
        <v>0</v>
      </c>
      <c r="K190" s="81"/>
      <c r="L190" s="81"/>
      <c r="M190" s="81"/>
      <c r="N190" s="886"/>
      <c r="O190" s="81"/>
      <c r="P190" s="81"/>
      <c r="Q190" s="81"/>
      <c r="R190" s="81"/>
      <c r="S190" s="81"/>
    </row>
    <row r="191" spans="1:19" ht="15.75" customHeight="1">
      <c r="C191" s="451"/>
      <c r="D191" s="1334" t="s">
        <v>2279</v>
      </c>
      <c r="E191" s="372"/>
      <c r="F191" s="259"/>
      <c r="G191" s="259"/>
      <c r="H191" s="259"/>
      <c r="I191" s="1093"/>
      <c r="J191" s="260"/>
      <c r="K191" s="81"/>
      <c r="L191" s="81"/>
      <c r="M191" s="81"/>
      <c r="N191" s="886"/>
      <c r="O191" s="81"/>
      <c r="P191" s="81"/>
      <c r="Q191" s="81"/>
      <c r="R191" s="81"/>
      <c r="S191" s="81"/>
    </row>
    <row r="192" spans="1:19" s="30" customFormat="1" ht="15.75">
      <c r="A192" s="27"/>
      <c r="B192" s="29" t="s">
        <v>2118</v>
      </c>
      <c r="C192" s="451" t="s">
        <v>553</v>
      </c>
      <c r="D192" s="1336" t="s">
        <v>2359</v>
      </c>
      <c r="E192" s="262"/>
      <c r="F192" s="162"/>
      <c r="G192" s="162"/>
      <c r="H192" s="392">
        <f>MAX(F192-G192,0)</f>
        <v>0</v>
      </c>
      <c r="I192" s="263"/>
      <c r="J192" s="266">
        <f>H192*I192</f>
        <v>0</v>
      </c>
      <c r="K192" s="82"/>
      <c r="L192" s="81"/>
      <c r="M192" s="82"/>
      <c r="N192" s="886"/>
      <c r="O192" s="82"/>
      <c r="P192" s="82"/>
      <c r="Q192" s="82"/>
      <c r="R192" s="82"/>
      <c r="S192" s="82"/>
    </row>
    <row r="193" spans="1:19" s="30" customFormat="1" ht="15.75">
      <c r="A193" s="27"/>
      <c r="B193" s="29"/>
      <c r="C193" s="96"/>
      <c r="D193" s="405"/>
      <c r="E193" s="262"/>
      <c r="F193" s="264"/>
      <c r="G193" s="264"/>
      <c r="H193" s="264"/>
      <c r="I193" s="1099"/>
      <c r="J193" s="264"/>
      <c r="K193" s="82"/>
      <c r="L193" s="81"/>
      <c r="M193" s="82"/>
      <c r="N193" s="886"/>
      <c r="O193" s="82"/>
      <c r="P193" s="82"/>
      <c r="Q193" s="82"/>
      <c r="R193" s="82"/>
      <c r="S193" s="82"/>
    </row>
    <row r="194" spans="1:19" ht="15.75" hidden="1" customHeight="1">
      <c r="B194" s="29" t="s">
        <v>1950</v>
      </c>
      <c r="C194" s="451"/>
      <c r="D194" s="395"/>
      <c r="E194" s="361"/>
      <c r="F194" s="361"/>
      <c r="G194" s="361"/>
      <c r="H194" s="361"/>
      <c r="I194" s="903" t="s">
        <v>1950</v>
      </c>
      <c r="J194" s="902"/>
      <c r="K194" s="81"/>
      <c r="L194" s="81"/>
      <c r="M194" s="81"/>
      <c r="N194" s="886"/>
      <c r="O194" s="81"/>
      <c r="P194" s="81"/>
      <c r="Q194" s="81"/>
      <c r="R194" s="81"/>
      <c r="S194" s="81"/>
    </row>
    <row r="195" spans="1:19" ht="15.75">
      <c r="B195" s="29" t="s">
        <v>2316</v>
      </c>
      <c r="C195" s="95" t="s">
        <v>554</v>
      </c>
      <c r="D195" s="394" t="s">
        <v>2360</v>
      </c>
      <c r="E195" s="330"/>
      <c r="F195" s="330"/>
      <c r="G195" s="330"/>
      <c r="H195" s="330"/>
      <c r="I195" s="330"/>
      <c r="J195" s="330"/>
      <c r="K195" s="81"/>
      <c r="L195" s="81"/>
      <c r="M195" s="81"/>
      <c r="N195" s="82"/>
      <c r="O195" s="81"/>
      <c r="P195" s="81"/>
      <c r="Q195" s="81"/>
      <c r="R195" s="81"/>
      <c r="S195" s="81"/>
    </row>
    <row r="196" spans="1:19" ht="15.75">
      <c r="B196" s="29" t="s">
        <v>113</v>
      </c>
      <c r="C196" s="227" t="s">
        <v>2180</v>
      </c>
      <c r="D196" s="901" t="s">
        <v>2182</v>
      </c>
      <c r="E196" s="259"/>
      <c r="F196" s="162"/>
      <c r="G196" s="162"/>
      <c r="H196" s="406">
        <f>MAX(F196-G196,0)</f>
        <v>0</v>
      </c>
      <c r="I196" s="305"/>
      <c r="J196" s="266">
        <f>H196*I196</f>
        <v>0</v>
      </c>
      <c r="K196" s="81"/>
      <c r="L196" s="81"/>
      <c r="M196" s="81"/>
      <c r="N196" s="82"/>
      <c r="O196" s="81"/>
      <c r="P196" s="81"/>
      <c r="Q196" s="81"/>
      <c r="R196" s="81"/>
      <c r="S196" s="81"/>
    </row>
    <row r="197" spans="1:19" ht="15.75">
      <c r="B197" s="29" t="s">
        <v>114</v>
      </c>
      <c r="C197" s="309" t="s">
        <v>2181</v>
      </c>
      <c r="D197" s="901" t="s">
        <v>2183</v>
      </c>
      <c r="E197" s="259"/>
      <c r="F197" s="162"/>
      <c r="G197" s="162"/>
      <c r="H197" s="392">
        <f>MAX(F197-G197,0)</f>
        <v>0</v>
      </c>
      <c r="I197" s="305"/>
      <c r="J197" s="266">
        <f>H197*I197</f>
        <v>0</v>
      </c>
      <c r="K197" s="81"/>
      <c r="L197" s="81"/>
      <c r="M197" s="81"/>
      <c r="N197" s="82"/>
      <c r="O197" s="81"/>
      <c r="P197" s="81"/>
      <c r="Q197" s="81"/>
      <c r="R197" s="81"/>
      <c r="S197" s="81"/>
    </row>
    <row r="198" spans="1:19" ht="15.75">
      <c r="B198" s="29" t="s">
        <v>1950</v>
      </c>
      <c r="C198" s="1301"/>
      <c r="D198" s="1311"/>
      <c r="E198" s="372"/>
      <c r="F198" s="259"/>
      <c r="G198" s="259"/>
      <c r="H198" s="259"/>
      <c r="I198" s="1093"/>
      <c r="J198" s="260"/>
      <c r="K198" s="81"/>
      <c r="L198" s="81"/>
      <c r="M198" s="81"/>
      <c r="N198" s="886"/>
      <c r="O198" s="81"/>
      <c r="P198" s="81"/>
      <c r="Q198" s="81"/>
      <c r="R198" s="81"/>
      <c r="S198" s="81"/>
    </row>
    <row r="199" spans="1:19" ht="15.75">
      <c r="B199" s="29" t="s">
        <v>1950</v>
      </c>
      <c r="C199" s="297" t="s">
        <v>1281</v>
      </c>
      <c r="D199" s="117" t="s">
        <v>2361</v>
      </c>
      <c r="E199" s="439"/>
      <c r="F199" s="177"/>
      <c r="G199" s="177"/>
      <c r="H199" s="177"/>
      <c r="I199" s="282" t="s">
        <v>1950</v>
      </c>
      <c r="J199" s="283"/>
      <c r="K199" s="81"/>
      <c r="L199" s="81"/>
      <c r="M199" s="81"/>
      <c r="N199" s="886"/>
      <c r="O199" s="81"/>
      <c r="P199" s="81"/>
      <c r="Q199" s="81"/>
      <c r="R199" s="81"/>
      <c r="S199" s="81"/>
    </row>
    <row r="200" spans="1:19" ht="30">
      <c r="B200" s="29" t="s">
        <v>1950</v>
      </c>
      <c r="C200" s="297"/>
      <c r="D200" s="316" t="s">
        <v>1290</v>
      </c>
      <c r="E200" s="440"/>
      <c r="F200" s="125"/>
      <c r="G200" s="125"/>
      <c r="H200" s="125"/>
      <c r="I200" s="223"/>
      <c r="J200" s="284"/>
      <c r="K200" s="81"/>
      <c r="L200" s="81"/>
      <c r="M200" s="81"/>
      <c r="N200" s="886"/>
      <c r="O200" s="81"/>
      <c r="P200" s="81"/>
      <c r="Q200" s="81"/>
      <c r="R200" s="81"/>
      <c r="S200" s="81"/>
    </row>
    <row r="201" spans="1:19" ht="30">
      <c r="B201" s="29" t="s">
        <v>1950</v>
      </c>
      <c r="C201" s="297"/>
      <c r="D201" s="316" t="s">
        <v>2362</v>
      </c>
      <c r="E201" s="442"/>
      <c r="F201" s="175"/>
      <c r="G201" s="175"/>
      <c r="H201" s="175"/>
      <c r="I201" s="286" t="s">
        <v>1950</v>
      </c>
      <c r="J201" s="287"/>
      <c r="K201" s="81"/>
      <c r="L201" s="81"/>
      <c r="M201" s="81"/>
      <c r="N201" s="886"/>
      <c r="O201" s="81"/>
      <c r="P201" s="81"/>
      <c r="Q201" s="81"/>
      <c r="R201" s="81"/>
      <c r="S201" s="81"/>
    </row>
    <row r="202" spans="1:19" ht="15.75">
      <c r="B202" s="29" t="s">
        <v>523</v>
      </c>
      <c r="C202" s="297"/>
      <c r="D202" s="316" t="s">
        <v>2172</v>
      </c>
      <c r="E202" s="361"/>
      <c r="F202" s="273"/>
      <c r="G202" s="273"/>
      <c r="H202" s="391">
        <f>MAX(F202-G202,0)</f>
        <v>0</v>
      </c>
      <c r="I202" s="462">
        <v>1.5</v>
      </c>
      <c r="J202" s="269">
        <f>H202*I202</f>
        <v>0</v>
      </c>
      <c r="K202" s="81"/>
      <c r="L202" s="81"/>
      <c r="M202" s="81"/>
      <c r="N202" s="82"/>
      <c r="O202" s="81"/>
      <c r="P202" s="81"/>
      <c r="Q202" s="81"/>
      <c r="R202" s="81"/>
      <c r="S202" s="81"/>
    </row>
    <row r="203" spans="1:19" ht="15.75">
      <c r="B203" s="29" t="s">
        <v>1003</v>
      </c>
      <c r="C203" s="297"/>
      <c r="D203" s="501" t="s">
        <v>2171</v>
      </c>
      <c r="E203" s="259"/>
      <c r="F203" s="162"/>
      <c r="G203" s="162"/>
      <c r="H203" s="392">
        <f>MAX(F203-G203,0)</f>
        <v>0</v>
      </c>
      <c r="I203" s="464">
        <v>1</v>
      </c>
      <c r="J203" s="266">
        <f>H203*I203</f>
        <v>0</v>
      </c>
      <c r="K203" s="81"/>
      <c r="L203" s="81"/>
      <c r="M203" s="81"/>
      <c r="N203" s="886"/>
      <c r="O203" s="81"/>
      <c r="P203" s="81"/>
      <c r="Q203" s="81"/>
      <c r="R203" s="81"/>
      <c r="S203" s="81"/>
    </row>
    <row r="204" spans="1:19" ht="15.75">
      <c r="B204" s="29" t="s">
        <v>1002</v>
      </c>
      <c r="C204" s="297"/>
      <c r="D204" s="501" t="s">
        <v>2288</v>
      </c>
      <c r="E204" s="259"/>
      <c r="F204" s="162"/>
      <c r="G204" s="162"/>
      <c r="H204" s="392">
        <f>MAX(F204-G204,0)</f>
        <v>0</v>
      </c>
      <c r="I204" s="464">
        <v>0.5</v>
      </c>
      <c r="J204" s="266">
        <f>H204*I204</f>
        <v>0</v>
      </c>
      <c r="K204" s="81"/>
      <c r="L204" s="81"/>
      <c r="M204" s="81"/>
      <c r="N204" s="82"/>
      <c r="O204" s="81"/>
      <c r="P204" s="81"/>
      <c r="Q204" s="81"/>
      <c r="R204" s="81"/>
      <c r="S204" s="81"/>
    </row>
    <row r="205" spans="1:19" ht="45">
      <c r="B205" s="29" t="s">
        <v>1129</v>
      </c>
      <c r="C205" s="297"/>
      <c r="D205" s="501" t="s">
        <v>1406</v>
      </c>
      <c r="E205" s="330"/>
      <c r="F205" s="279"/>
      <c r="G205" s="279"/>
      <c r="H205" s="406">
        <f>MAX(F205-G205,0)</f>
        <v>0</v>
      </c>
      <c r="I205" s="897">
        <v>1</v>
      </c>
      <c r="J205" s="268">
        <f>H205*I205</f>
        <v>0</v>
      </c>
      <c r="K205" s="81"/>
      <c r="L205" s="81"/>
      <c r="M205" s="81"/>
      <c r="N205" s="886"/>
      <c r="O205" s="81"/>
      <c r="P205" s="81"/>
      <c r="Q205" s="81"/>
      <c r="R205" s="81"/>
      <c r="S205" s="81"/>
    </row>
    <row r="206" spans="1:19" ht="30">
      <c r="B206" s="29" t="s">
        <v>1950</v>
      </c>
      <c r="C206" s="297"/>
      <c r="D206" s="316" t="s">
        <v>2000</v>
      </c>
      <c r="E206" s="439"/>
      <c r="F206" s="177"/>
      <c r="G206" s="177"/>
      <c r="H206" s="177"/>
      <c r="I206" s="282" t="s">
        <v>1950</v>
      </c>
      <c r="J206" s="283"/>
      <c r="K206" s="81"/>
      <c r="L206" s="81"/>
      <c r="M206" s="81"/>
      <c r="N206" s="886"/>
      <c r="O206" s="81"/>
      <c r="P206" s="81"/>
      <c r="Q206" s="81"/>
      <c r="R206" s="81"/>
      <c r="S206" s="81"/>
    </row>
    <row r="207" spans="1:19" ht="30">
      <c r="B207" s="29" t="s">
        <v>1950</v>
      </c>
      <c r="C207" s="297"/>
      <c r="D207" s="316" t="s">
        <v>2362</v>
      </c>
      <c r="E207" s="442"/>
      <c r="F207" s="175"/>
      <c r="G207" s="175"/>
      <c r="H207" s="175"/>
      <c r="I207" s="286" t="s">
        <v>1950</v>
      </c>
      <c r="J207" s="287"/>
      <c r="K207" s="81"/>
      <c r="L207" s="81"/>
      <c r="M207" s="81"/>
      <c r="N207" s="886"/>
      <c r="O207" s="81"/>
      <c r="P207" s="81"/>
      <c r="Q207" s="81"/>
      <c r="R207" s="81"/>
      <c r="S207" s="81"/>
    </row>
    <row r="208" spans="1:19" ht="15.75">
      <c r="B208" s="29" t="s">
        <v>836</v>
      </c>
      <c r="C208" s="297"/>
      <c r="D208" s="316" t="s">
        <v>2172</v>
      </c>
      <c r="E208" s="361"/>
      <c r="F208" s="273"/>
      <c r="G208" s="273"/>
      <c r="H208" s="391">
        <f>MAX(F208-G208,0)</f>
        <v>0</v>
      </c>
      <c r="I208" s="462">
        <v>1</v>
      </c>
      <c r="J208" s="269">
        <f>H208*I208</f>
        <v>0</v>
      </c>
      <c r="K208" s="81"/>
      <c r="L208" s="81"/>
      <c r="M208" s="81"/>
      <c r="N208" s="886"/>
      <c r="O208" s="81"/>
      <c r="P208" s="81"/>
      <c r="Q208" s="81"/>
      <c r="R208" s="81"/>
      <c r="S208" s="81"/>
    </row>
    <row r="209" spans="1:19" ht="15.75">
      <c r="B209" s="29" t="s">
        <v>835</v>
      </c>
      <c r="C209" s="297"/>
      <c r="D209" s="501" t="s">
        <v>2171</v>
      </c>
      <c r="E209" s="259"/>
      <c r="F209" s="162"/>
      <c r="G209" s="162"/>
      <c r="H209" s="392">
        <f>MAX(F209-G209,0)</f>
        <v>0</v>
      </c>
      <c r="I209" s="464">
        <v>0.75</v>
      </c>
      <c r="J209" s="266">
        <f>H209*I209</f>
        <v>0</v>
      </c>
      <c r="K209" s="81"/>
      <c r="L209" s="81"/>
      <c r="M209" s="81"/>
      <c r="N209" s="82"/>
      <c r="O209" s="81"/>
      <c r="P209" s="81"/>
      <c r="Q209" s="81"/>
      <c r="R209" s="81"/>
      <c r="S209" s="81"/>
    </row>
    <row r="210" spans="1:19" ht="15.75">
      <c r="B210" s="29" t="s">
        <v>1008</v>
      </c>
      <c r="C210" s="333"/>
      <c r="D210" s="501" t="s">
        <v>2288</v>
      </c>
      <c r="E210" s="330"/>
      <c r="F210" s="279"/>
      <c r="G210" s="279"/>
      <c r="H210" s="406">
        <f>MAX(F210-G210,0)</f>
        <v>0</v>
      </c>
      <c r="I210" s="897">
        <v>0.5</v>
      </c>
      <c r="J210" s="268">
        <f>H210*I210</f>
        <v>0</v>
      </c>
      <c r="K210" s="81"/>
      <c r="L210" s="81"/>
      <c r="M210" s="81"/>
      <c r="N210" s="82"/>
      <c r="O210" s="81"/>
      <c r="P210" s="81"/>
      <c r="Q210" s="81"/>
      <c r="R210" s="81"/>
      <c r="S210" s="81"/>
    </row>
    <row r="211" spans="1:19" ht="15.75">
      <c r="B211" s="29" t="s">
        <v>1950</v>
      </c>
      <c r="C211" s="451"/>
      <c r="D211" s="395"/>
      <c r="E211" s="371"/>
      <c r="F211" s="288"/>
      <c r="G211" s="288"/>
      <c r="H211" s="288"/>
      <c r="I211" s="290" t="s">
        <v>1950</v>
      </c>
      <c r="J211" s="291"/>
      <c r="K211" s="81"/>
      <c r="L211" s="81"/>
      <c r="M211" s="81"/>
      <c r="N211" s="886"/>
      <c r="O211" s="81"/>
      <c r="P211" s="81"/>
      <c r="Q211" s="81"/>
      <c r="R211" s="81"/>
      <c r="S211" s="81"/>
    </row>
    <row r="212" spans="1:19" ht="15.75">
      <c r="B212" s="29" t="s">
        <v>2117</v>
      </c>
      <c r="C212" s="95" t="s">
        <v>1282</v>
      </c>
      <c r="D212" s="394" t="s">
        <v>1395</v>
      </c>
      <c r="E212" s="259"/>
      <c r="F212" s="162"/>
      <c r="G212" s="162"/>
      <c r="H212" s="392">
        <f>MAX(F212-G212,0)</f>
        <v>0</v>
      </c>
      <c r="I212" s="263"/>
      <c r="J212" s="266">
        <f>H212*I212</f>
        <v>0</v>
      </c>
      <c r="K212" s="81"/>
      <c r="L212" s="81"/>
      <c r="M212" s="81"/>
      <c r="N212" s="82"/>
      <c r="O212" s="81"/>
      <c r="P212" s="81"/>
      <c r="Q212" s="81"/>
      <c r="R212" s="81"/>
      <c r="S212" s="81"/>
    </row>
    <row r="213" spans="1:19" ht="15.75">
      <c r="C213" s="227"/>
      <c r="D213" s="425"/>
      <c r="E213" s="259"/>
      <c r="F213" s="259"/>
      <c r="G213" s="259"/>
      <c r="H213" s="259"/>
      <c r="I213" s="905"/>
      <c r="J213" s="259"/>
      <c r="K213" s="81"/>
      <c r="L213" s="81"/>
      <c r="M213" s="81"/>
      <c r="N213" s="82"/>
      <c r="O213" s="81"/>
      <c r="P213" s="81"/>
      <c r="Q213" s="81"/>
      <c r="R213" s="81"/>
      <c r="S213" s="81"/>
    </row>
    <row r="214" spans="1:19" ht="60">
      <c r="B214" s="29" t="s">
        <v>1950</v>
      </c>
      <c r="C214" s="297" t="s">
        <v>1283</v>
      </c>
      <c r="D214" s="117" t="s">
        <v>479</v>
      </c>
      <c r="E214" s="442"/>
      <c r="F214" s="175"/>
      <c r="G214" s="175"/>
      <c r="H214" s="175"/>
      <c r="I214" s="286"/>
      <c r="J214" s="287"/>
      <c r="K214" s="81"/>
      <c r="L214" s="81"/>
      <c r="M214" s="81"/>
      <c r="N214" s="886"/>
      <c r="O214" s="81"/>
      <c r="P214" s="81"/>
      <c r="Q214" s="81"/>
      <c r="R214" s="81"/>
      <c r="S214" s="81"/>
    </row>
    <row r="215" spans="1:19" s="30" customFormat="1" ht="15.75">
      <c r="A215" s="27"/>
      <c r="B215" s="29" t="s">
        <v>2452</v>
      </c>
      <c r="C215" s="297"/>
      <c r="D215" s="906" t="s">
        <v>2439</v>
      </c>
      <c r="E215" s="361"/>
      <c r="F215" s="273"/>
      <c r="G215" s="273"/>
      <c r="H215" s="391">
        <f>MAX(F215-G215,0)</f>
        <v>0</v>
      </c>
      <c r="I215" s="462">
        <v>1</v>
      </c>
      <c r="J215" s="269">
        <f>H215*I215</f>
        <v>0</v>
      </c>
      <c r="K215" s="82"/>
      <c r="L215" s="81"/>
      <c r="M215" s="82"/>
      <c r="N215" s="82"/>
      <c r="O215" s="82"/>
      <c r="P215" s="82"/>
      <c r="Q215" s="82"/>
      <c r="R215" s="82"/>
      <c r="S215" s="82"/>
    </row>
    <row r="216" spans="1:19" s="30" customFormat="1" ht="15.75">
      <c r="A216" s="27"/>
      <c r="B216" s="29" t="s">
        <v>522</v>
      </c>
      <c r="C216" s="297"/>
      <c r="D216" s="899" t="s">
        <v>2440</v>
      </c>
      <c r="E216" s="361"/>
      <c r="F216" s="273"/>
      <c r="G216" s="273"/>
      <c r="H216" s="391">
        <f>MAX(F216-G216,0)</f>
        <v>0</v>
      </c>
      <c r="I216" s="462">
        <v>1.25</v>
      </c>
      <c r="J216" s="269">
        <f>H216*I216</f>
        <v>0</v>
      </c>
      <c r="K216" s="82"/>
      <c r="L216" s="81"/>
      <c r="M216" s="82"/>
      <c r="N216" s="82"/>
      <c r="O216" s="82"/>
      <c r="P216" s="82"/>
      <c r="Q216" s="82"/>
      <c r="R216" s="82"/>
      <c r="S216" s="82"/>
    </row>
    <row r="217" spans="1:19" ht="15.75">
      <c r="B217" s="29" t="s">
        <v>1703</v>
      </c>
      <c r="C217" s="333"/>
      <c r="D217" s="1095" t="s">
        <v>2451</v>
      </c>
      <c r="E217" s="259"/>
      <c r="F217" s="162"/>
      <c r="G217" s="162"/>
      <c r="H217" s="392">
        <f>MAX(F217-G217,0)</f>
        <v>0</v>
      </c>
      <c r="I217" s="263"/>
      <c r="J217" s="266">
        <f>H217*I217</f>
        <v>0</v>
      </c>
      <c r="K217" s="81"/>
      <c r="L217" s="81"/>
      <c r="M217" s="81"/>
      <c r="N217" s="886"/>
      <c r="O217" s="81"/>
      <c r="P217" s="81"/>
      <c r="Q217" s="81"/>
      <c r="R217" s="81"/>
      <c r="S217" s="81"/>
    </row>
    <row r="218" spans="1:19" ht="15.75">
      <c r="C218" s="297"/>
      <c r="D218" s="425"/>
      <c r="E218" s="259"/>
      <c r="F218" s="259"/>
      <c r="G218" s="259"/>
      <c r="H218" s="259"/>
      <c r="I218" s="905"/>
      <c r="J218" s="259"/>
      <c r="K218" s="81"/>
      <c r="L218" s="81"/>
      <c r="M218" s="81"/>
      <c r="N218" s="886"/>
      <c r="O218" s="81"/>
      <c r="P218" s="81"/>
      <c r="Q218" s="81"/>
      <c r="R218" s="81"/>
      <c r="S218" s="81"/>
    </row>
    <row r="219" spans="1:19" s="30" customFormat="1" ht="15.75">
      <c r="A219" s="27"/>
      <c r="B219" s="29" t="s">
        <v>1950</v>
      </c>
      <c r="C219" s="309"/>
      <c r="D219" s="899"/>
      <c r="E219" s="439"/>
      <c r="F219" s="177"/>
      <c r="G219" s="177"/>
      <c r="H219" s="177"/>
      <c r="I219" s="282"/>
      <c r="J219" s="283"/>
      <c r="K219" s="82"/>
      <c r="L219" s="81"/>
      <c r="M219" s="82"/>
      <c r="N219" s="886"/>
      <c r="O219" s="82"/>
      <c r="P219" s="82"/>
      <c r="Q219" s="82"/>
      <c r="R219" s="82"/>
      <c r="S219" s="82"/>
    </row>
    <row r="220" spans="1:19" ht="30">
      <c r="B220" s="29" t="s">
        <v>1950</v>
      </c>
      <c r="C220" s="297" t="s">
        <v>555</v>
      </c>
      <c r="D220" s="117" t="s">
        <v>1098</v>
      </c>
      <c r="E220" s="442"/>
      <c r="F220" s="175"/>
      <c r="G220" s="175"/>
      <c r="H220" s="175"/>
      <c r="I220" s="286"/>
      <c r="J220" s="287"/>
      <c r="K220" s="81"/>
      <c r="L220" s="81"/>
      <c r="M220" s="81"/>
      <c r="N220" s="886"/>
      <c r="O220" s="81"/>
      <c r="P220" s="81"/>
      <c r="Q220" s="81"/>
      <c r="R220" s="81"/>
      <c r="S220" s="81"/>
    </row>
    <row r="221" spans="1:19" s="30" customFormat="1" ht="15.75">
      <c r="A221" s="27"/>
      <c r="B221" s="29" t="s">
        <v>611</v>
      </c>
      <c r="C221" s="297"/>
      <c r="D221" s="906" t="s">
        <v>2174</v>
      </c>
      <c r="E221" s="361"/>
      <c r="F221" s="273"/>
      <c r="G221" s="273"/>
      <c r="H221" s="391">
        <f>MAX(F221-G221,0)</f>
        <v>0</v>
      </c>
      <c r="I221" s="462">
        <v>1.25</v>
      </c>
      <c r="J221" s="269">
        <f>H221*I221</f>
        <v>0</v>
      </c>
      <c r="K221" s="82"/>
      <c r="L221" s="81"/>
      <c r="M221" s="82"/>
      <c r="N221" s="82"/>
      <c r="O221" s="82"/>
      <c r="P221" s="82"/>
      <c r="Q221" s="82"/>
      <c r="R221" s="82"/>
      <c r="S221" s="82"/>
    </row>
    <row r="222" spans="1:19" ht="15.75">
      <c r="B222" s="29" t="s">
        <v>612</v>
      </c>
      <c r="C222" s="333"/>
      <c r="D222" s="927" t="s">
        <v>2173</v>
      </c>
      <c r="E222" s="259"/>
      <c r="F222" s="162"/>
      <c r="G222" s="162"/>
      <c r="H222" s="392">
        <f>MAX(F222-G222,0)</f>
        <v>0</v>
      </c>
      <c r="I222" s="263"/>
      <c r="J222" s="269">
        <f>H222*I222</f>
        <v>0</v>
      </c>
      <c r="K222" s="81"/>
      <c r="L222" s="81"/>
      <c r="M222" s="81"/>
      <c r="N222" s="886"/>
      <c r="O222" s="81"/>
      <c r="P222" s="81"/>
      <c r="Q222" s="81"/>
      <c r="R222" s="81"/>
      <c r="S222" s="81"/>
    </row>
    <row r="223" spans="1:19" ht="30">
      <c r="B223" s="29" t="s">
        <v>2116</v>
      </c>
      <c r="C223" s="870" t="s">
        <v>1284</v>
      </c>
      <c r="D223" s="887" t="s">
        <v>486</v>
      </c>
      <c r="E223" s="262"/>
      <c r="F223" s="162"/>
      <c r="G223" s="162"/>
      <c r="H223" s="392">
        <f>MAX(F223-G223,0)</f>
        <v>0</v>
      </c>
      <c r="I223" s="263"/>
      <c r="J223" s="266">
        <f>H223*I223</f>
        <v>0</v>
      </c>
      <c r="K223" s="81"/>
      <c r="L223" s="81"/>
      <c r="M223" s="81"/>
      <c r="N223" s="886"/>
      <c r="O223" s="81"/>
      <c r="P223" s="81"/>
      <c r="Q223" s="81"/>
      <c r="R223" s="81"/>
      <c r="S223" s="81"/>
    </row>
    <row r="224" spans="1:19" ht="15.75">
      <c r="C224" s="465"/>
      <c r="D224" s="887"/>
      <c r="E224" s="262"/>
      <c r="F224" s="262"/>
      <c r="G224" s="262"/>
      <c r="H224" s="262"/>
      <c r="I224" s="1090"/>
      <c r="J224" s="262"/>
      <c r="K224" s="81"/>
      <c r="L224" s="81"/>
      <c r="M224" s="81"/>
      <c r="N224" s="886"/>
      <c r="O224" s="81"/>
      <c r="P224" s="81"/>
      <c r="Q224" s="81"/>
      <c r="R224" s="81"/>
      <c r="S224" s="81"/>
    </row>
    <row r="225" spans="1:19" ht="30">
      <c r="B225" s="29" t="s">
        <v>1409</v>
      </c>
      <c r="C225" s="898" t="s">
        <v>1285</v>
      </c>
      <c r="D225" s="887" t="s">
        <v>487</v>
      </c>
      <c r="E225" s="438"/>
      <c r="F225" s="279"/>
      <c r="G225" s="279"/>
      <c r="H225" s="406">
        <f>MAX(F225-G225,0)</f>
        <v>0</v>
      </c>
      <c r="I225" s="897">
        <v>2.5</v>
      </c>
      <c r="J225" s="406">
        <f>H225*I225</f>
        <v>0</v>
      </c>
      <c r="K225" s="81"/>
      <c r="L225" s="81"/>
      <c r="M225" s="81"/>
      <c r="N225" s="886"/>
      <c r="O225" s="81"/>
      <c r="P225" s="81"/>
      <c r="Q225" s="81"/>
      <c r="R225" s="81"/>
      <c r="S225" s="81"/>
    </row>
    <row r="226" spans="1:19" s="30" customFormat="1" ht="15.75">
      <c r="A226" s="27"/>
      <c r="B226" s="29" t="s">
        <v>1950</v>
      </c>
      <c r="C226" s="309"/>
      <c r="D226" s="316"/>
      <c r="E226" s="439"/>
      <c r="F226" s="177"/>
      <c r="G226" s="177"/>
      <c r="H226" s="177"/>
      <c r="I226" s="282"/>
      <c r="J226" s="283"/>
      <c r="K226" s="82"/>
      <c r="L226" s="81"/>
      <c r="M226" s="82"/>
      <c r="N226" s="886"/>
      <c r="O226" s="82"/>
      <c r="P226" s="82"/>
      <c r="Q226" s="82"/>
      <c r="R226" s="82"/>
      <c r="S226" s="82"/>
    </row>
    <row r="227" spans="1:19" ht="15.75">
      <c r="B227" s="29" t="s">
        <v>1950</v>
      </c>
      <c r="C227" s="297"/>
      <c r="D227" s="316"/>
      <c r="E227" s="440"/>
      <c r="F227" s="125"/>
      <c r="G227" s="125"/>
      <c r="H227" s="125"/>
      <c r="I227" s="223"/>
      <c r="J227" s="284"/>
      <c r="K227" s="81"/>
      <c r="L227" s="81"/>
      <c r="M227" s="81"/>
      <c r="N227" s="886"/>
      <c r="O227" s="81"/>
      <c r="P227" s="81"/>
      <c r="Q227" s="81"/>
      <c r="R227" s="81"/>
      <c r="S227" s="81"/>
    </row>
    <row r="228" spans="1:19" ht="15.75">
      <c r="B228" s="29" t="s">
        <v>1950</v>
      </c>
      <c r="C228" s="297" t="s">
        <v>1286</v>
      </c>
      <c r="D228" s="117" t="s">
        <v>502</v>
      </c>
      <c r="E228" s="440"/>
      <c r="F228" s="125"/>
      <c r="G228" s="125"/>
      <c r="H228" s="125"/>
      <c r="I228" s="223"/>
      <c r="J228" s="284"/>
      <c r="K228" s="81"/>
      <c r="L228" s="81"/>
      <c r="M228" s="81"/>
      <c r="N228" s="886"/>
      <c r="O228" s="81"/>
      <c r="P228" s="81"/>
      <c r="Q228" s="81"/>
      <c r="R228" s="81"/>
      <c r="S228" s="81"/>
    </row>
    <row r="229" spans="1:19" ht="15.75">
      <c r="C229" s="297"/>
      <c r="D229" s="316" t="s">
        <v>551</v>
      </c>
      <c r="E229" s="442"/>
      <c r="F229" s="175"/>
      <c r="G229" s="175"/>
      <c r="H229" s="175"/>
      <c r="I229" s="286"/>
      <c r="J229" s="287"/>
      <c r="K229" s="81"/>
      <c r="L229" s="81"/>
      <c r="M229" s="81"/>
      <c r="N229" s="886"/>
      <c r="O229" s="81"/>
      <c r="P229" s="81"/>
      <c r="Q229" s="81"/>
      <c r="R229" s="81"/>
      <c r="S229" s="81"/>
    </row>
    <row r="230" spans="1:19" ht="15.75">
      <c r="B230" s="29" t="s">
        <v>1153</v>
      </c>
      <c r="C230" s="297"/>
      <c r="D230" s="117"/>
      <c r="E230" s="248" t="s">
        <v>1993</v>
      </c>
      <c r="F230" s="273"/>
      <c r="G230" s="273"/>
      <c r="H230" s="391">
        <f t="shared" ref="H230:H237" si="22">MAX(F230-G230,0)</f>
        <v>0</v>
      </c>
      <c r="I230" s="462">
        <v>0.2</v>
      </c>
      <c r="J230" s="269">
        <f t="shared" ref="J230:J237" si="23">H230*I230</f>
        <v>0</v>
      </c>
      <c r="K230" s="81"/>
      <c r="L230" s="81"/>
      <c r="M230" s="81"/>
      <c r="N230" s="886"/>
      <c r="O230" s="81"/>
      <c r="P230" s="81"/>
      <c r="Q230" s="81"/>
      <c r="R230" s="81"/>
      <c r="S230" s="81"/>
    </row>
    <row r="231" spans="1:19" ht="15.75">
      <c r="B231" s="29" t="s">
        <v>1027</v>
      </c>
      <c r="C231" s="297"/>
      <c r="D231" s="117"/>
      <c r="E231" s="233" t="s">
        <v>2135</v>
      </c>
      <c r="F231" s="162"/>
      <c r="G231" s="162"/>
      <c r="H231" s="392">
        <f t="shared" si="22"/>
        <v>0</v>
      </c>
      <c r="I231" s="464">
        <v>0.3</v>
      </c>
      <c r="J231" s="266">
        <f t="shared" si="23"/>
        <v>0</v>
      </c>
      <c r="K231" s="81"/>
      <c r="L231" s="81"/>
      <c r="M231" s="81"/>
      <c r="N231" s="886"/>
      <c r="O231" s="81"/>
      <c r="P231" s="81"/>
      <c r="Q231" s="81"/>
      <c r="R231" s="81"/>
      <c r="S231" s="81"/>
    </row>
    <row r="232" spans="1:19" ht="15.75">
      <c r="B232" s="29" t="s">
        <v>949</v>
      </c>
      <c r="C232" s="297"/>
      <c r="D232" s="117"/>
      <c r="E232" s="233" t="s">
        <v>1600</v>
      </c>
      <c r="F232" s="162"/>
      <c r="G232" s="162"/>
      <c r="H232" s="392">
        <f t="shared" si="22"/>
        <v>0</v>
      </c>
      <c r="I232" s="464">
        <v>0.5</v>
      </c>
      <c r="J232" s="266">
        <f t="shared" si="23"/>
        <v>0</v>
      </c>
      <c r="K232" s="81"/>
      <c r="L232" s="81"/>
      <c r="M232" s="81"/>
      <c r="N232" s="886"/>
      <c r="O232" s="81"/>
      <c r="P232" s="81"/>
      <c r="Q232" s="81"/>
      <c r="R232" s="81"/>
      <c r="S232" s="81"/>
    </row>
    <row r="233" spans="1:19" ht="15.75">
      <c r="B233" s="29" t="s">
        <v>950</v>
      </c>
      <c r="C233" s="297"/>
      <c r="D233" s="316"/>
      <c r="E233" s="233" t="s">
        <v>1601</v>
      </c>
      <c r="F233" s="162"/>
      <c r="G233" s="162"/>
      <c r="H233" s="392">
        <f t="shared" si="22"/>
        <v>0</v>
      </c>
      <c r="I233" s="464">
        <v>1</v>
      </c>
      <c r="J233" s="266">
        <f t="shared" si="23"/>
        <v>0</v>
      </c>
      <c r="K233" s="81"/>
      <c r="L233" s="81"/>
      <c r="M233" s="81"/>
      <c r="N233" s="82"/>
      <c r="O233" s="81"/>
      <c r="P233" s="81"/>
      <c r="Q233" s="81"/>
      <c r="R233" s="81"/>
      <c r="S233" s="81"/>
    </row>
    <row r="234" spans="1:19" ht="15.75">
      <c r="B234" s="29" t="s">
        <v>1146</v>
      </c>
      <c r="C234" s="297"/>
      <c r="D234" s="316"/>
      <c r="E234" s="233" t="s">
        <v>1751</v>
      </c>
      <c r="F234" s="162"/>
      <c r="G234" s="162"/>
      <c r="H234" s="392">
        <f t="shared" si="22"/>
        <v>0</v>
      </c>
      <c r="I234" s="464">
        <v>1.5</v>
      </c>
      <c r="J234" s="266">
        <f t="shared" si="23"/>
        <v>0</v>
      </c>
      <c r="K234" s="81"/>
      <c r="L234" s="81"/>
      <c r="M234" s="81"/>
      <c r="N234" s="82"/>
      <c r="O234" s="81"/>
      <c r="P234" s="81"/>
      <c r="Q234" s="81"/>
      <c r="R234" s="81"/>
      <c r="S234" s="81"/>
    </row>
    <row r="235" spans="1:19" s="30" customFormat="1" ht="15.75">
      <c r="A235" s="27"/>
      <c r="B235" s="29" t="s">
        <v>673</v>
      </c>
      <c r="C235" s="297"/>
      <c r="D235" s="892"/>
      <c r="E235" s="233" t="s">
        <v>1604</v>
      </c>
      <c r="F235" s="162"/>
      <c r="G235" s="162"/>
      <c r="H235" s="392">
        <f t="shared" si="22"/>
        <v>0</v>
      </c>
      <c r="I235" s="464">
        <v>1</v>
      </c>
      <c r="J235" s="266">
        <f t="shared" si="23"/>
        <v>0</v>
      </c>
      <c r="K235" s="82"/>
      <c r="L235" s="81"/>
      <c r="M235" s="82"/>
      <c r="N235" s="82"/>
      <c r="O235" s="82"/>
      <c r="P235" s="82"/>
      <c r="Q235" s="82"/>
      <c r="R235" s="82"/>
      <c r="S235" s="82"/>
    </row>
    <row r="236" spans="1:19" s="30" customFormat="1" ht="15.75">
      <c r="A236" s="27"/>
      <c r="B236" s="1088" t="s">
        <v>674</v>
      </c>
      <c r="C236" s="297"/>
      <c r="D236" s="891" t="s">
        <v>1038</v>
      </c>
      <c r="E236" s="233" t="s">
        <v>1604</v>
      </c>
      <c r="F236" s="279"/>
      <c r="G236" s="279"/>
      <c r="H236" s="392">
        <f t="shared" si="22"/>
        <v>0</v>
      </c>
      <c r="I236" s="462">
        <v>1.5</v>
      </c>
      <c r="J236" s="268">
        <f t="shared" si="23"/>
        <v>0</v>
      </c>
      <c r="K236" s="82"/>
      <c r="L236" s="81"/>
      <c r="M236" s="82"/>
      <c r="N236" s="82"/>
      <c r="O236" s="82"/>
      <c r="P236" s="82"/>
      <c r="Q236" s="82"/>
      <c r="R236" s="82"/>
      <c r="S236" s="82"/>
    </row>
    <row r="237" spans="1:19" s="30" customFormat="1" ht="15.75">
      <c r="A237" s="27"/>
      <c r="B237" s="29" t="s">
        <v>1147</v>
      </c>
      <c r="C237" s="297"/>
      <c r="D237" s="891" t="s">
        <v>1038</v>
      </c>
      <c r="E237" s="233" t="s">
        <v>1604</v>
      </c>
      <c r="F237" s="162"/>
      <c r="G237" s="162"/>
      <c r="H237" s="392">
        <f t="shared" si="22"/>
        <v>0</v>
      </c>
      <c r="I237" s="263"/>
      <c r="J237" s="266">
        <f t="shared" si="23"/>
        <v>0</v>
      </c>
      <c r="K237" s="82"/>
      <c r="L237" s="81"/>
      <c r="M237" s="82"/>
      <c r="N237" s="886"/>
      <c r="O237" s="82"/>
      <c r="P237" s="82"/>
      <c r="Q237" s="82"/>
      <c r="R237" s="82"/>
      <c r="S237" s="82"/>
    </row>
    <row r="238" spans="1:19" s="30" customFormat="1" ht="15.75">
      <c r="A238" s="27"/>
      <c r="B238" s="29"/>
      <c r="C238" s="297"/>
      <c r="D238" s="353"/>
      <c r="E238" s="259"/>
      <c r="F238" s="259"/>
      <c r="G238" s="259"/>
      <c r="H238" s="259"/>
      <c r="I238" s="1093"/>
      <c r="J238" s="260"/>
      <c r="K238" s="82"/>
      <c r="L238" s="81"/>
      <c r="M238" s="82"/>
      <c r="N238" s="886"/>
      <c r="O238" s="82"/>
      <c r="P238" s="82"/>
      <c r="Q238" s="82"/>
      <c r="R238" s="82"/>
      <c r="S238" s="82"/>
    </row>
    <row r="239" spans="1:19" ht="15.75">
      <c r="C239" s="297"/>
      <c r="D239" s="316" t="s">
        <v>550</v>
      </c>
      <c r="E239" s="442"/>
      <c r="F239" s="175"/>
      <c r="G239" s="175"/>
      <c r="H239" s="175"/>
      <c r="I239" s="286"/>
      <c r="J239" s="287"/>
      <c r="K239" s="81"/>
      <c r="L239" s="81"/>
      <c r="M239" s="81"/>
      <c r="N239" s="886"/>
      <c r="O239" s="81"/>
      <c r="P239" s="81"/>
      <c r="Q239" s="81"/>
      <c r="R239" s="81"/>
      <c r="S239" s="81"/>
    </row>
    <row r="240" spans="1:19" ht="15.75">
      <c r="B240" s="29" t="s">
        <v>607</v>
      </c>
      <c r="C240" s="297"/>
      <c r="D240" s="117"/>
      <c r="E240" s="896" t="s">
        <v>1039</v>
      </c>
      <c r="F240" s="273"/>
      <c r="G240" s="273"/>
      <c r="H240" s="391">
        <f t="shared" ref="H240:H247" si="24">MAX(F240-G240,0)</f>
        <v>0</v>
      </c>
      <c r="I240" s="462">
        <v>0.2</v>
      </c>
      <c r="J240" s="269">
        <f t="shared" ref="J240:J247" si="25">H240*I240</f>
        <v>0</v>
      </c>
      <c r="K240" s="81"/>
      <c r="L240" s="81"/>
      <c r="M240" s="81"/>
      <c r="N240" s="886"/>
      <c r="O240" s="81"/>
      <c r="P240" s="81"/>
      <c r="Q240" s="81"/>
      <c r="R240" s="81"/>
      <c r="S240" s="81"/>
    </row>
    <row r="241" spans="1:19" ht="15.75">
      <c r="B241" s="29" t="s">
        <v>608</v>
      </c>
      <c r="C241" s="297"/>
      <c r="D241" s="117"/>
      <c r="E241" s="893" t="s">
        <v>1040</v>
      </c>
      <c r="F241" s="162"/>
      <c r="G241" s="162"/>
      <c r="H241" s="392">
        <f t="shared" si="24"/>
        <v>0</v>
      </c>
      <c r="I241" s="464">
        <v>0.3</v>
      </c>
      <c r="J241" s="266">
        <f t="shared" si="25"/>
        <v>0</v>
      </c>
      <c r="K241" s="81"/>
      <c r="L241" s="81"/>
      <c r="M241" s="81"/>
      <c r="N241" s="886"/>
      <c r="O241" s="81"/>
      <c r="P241" s="81"/>
      <c r="Q241" s="81"/>
      <c r="R241" s="81"/>
      <c r="S241" s="81"/>
    </row>
    <row r="242" spans="1:19" ht="15.75">
      <c r="B242" s="29" t="s">
        <v>657</v>
      </c>
      <c r="C242" s="297"/>
      <c r="D242" s="117"/>
      <c r="E242" s="893" t="s">
        <v>1041</v>
      </c>
      <c r="F242" s="162"/>
      <c r="G242" s="162"/>
      <c r="H242" s="392">
        <f t="shared" si="24"/>
        <v>0</v>
      </c>
      <c r="I242" s="464">
        <v>0.5</v>
      </c>
      <c r="J242" s="266">
        <f t="shared" si="25"/>
        <v>0</v>
      </c>
      <c r="K242" s="81"/>
      <c r="L242" s="81"/>
      <c r="M242" s="81"/>
      <c r="N242" s="886"/>
      <c r="O242" s="81"/>
      <c r="P242" s="81"/>
      <c r="Q242" s="81"/>
      <c r="R242" s="81"/>
      <c r="S242" s="81"/>
    </row>
    <row r="243" spans="1:19" ht="15.75">
      <c r="B243" s="29" t="s">
        <v>919</v>
      </c>
      <c r="C243" s="297"/>
      <c r="D243" s="316"/>
      <c r="E243" s="893" t="s">
        <v>1042</v>
      </c>
      <c r="F243" s="162"/>
      <c r="G243" s="162"/>
      <c r="H243" s="392">
        <f t="shared" si="24"/>
        <v>0</v>
      </c>
      <c r="I243" s="464">
        <v>1</v>
      </c>
      <c r="J243" s="266">
        <f t="shared" si="25"/>
        <v>0</v>
      </c>
      <c r="K243" s="81"/>
      <c r="L243" s="81"/>
      <c r="M243" s="81"/>
      <c r="N243" s="82"/>
      <c r="O243" s="81"/>
      <c r="P243" s="81"/>
      <c r="Q243" s="81"/>
      <c r="R243" s="81"/>
      <c r="S243" s="81"/>
    </row>
    <row r="244" spans="1:19" ht="15.75">
      <c r="B244" s="29" t="s">
        <v>920</v>
      </c>
      <c r="C244" s="297"/>
      <c r="D244" s="316"/>
      <c r="E244" s="893" t="s">
        <v>1043</v>
      </c>
      <c r="F244" s="162"/>
      <c r="G244" s="162"/>
      <c r="H244" s="392">
        <f t="shared" si="24"/>
        <v>0</v>
      </c>
      <c r="I244" s="464">
        <v>1.5</v>
      </c>
      <c r="J244" s="266">
        <f t="shared" si="25"/>
        <v>0</v>
      </c>
      <c r="K244" s="81"/>
      <c r="L244" s="81"/>
      <c r="M244" s="81"/>
      <c r="N244" s="82"/>
      <c r="O244" s="81"/>
      <c r="P244" s="81"/>
      <c r="Q244" s="81"/>
      <c r="R244" s="81"/>
      <c r="S244" s="81"/>
    </row>
    <row r="245" spans="1:19" s="30" customFormat="1" ht="15.75">
      <c r="A245" s="27"/>
      <c r="B245" s="29" t="s">
        <v>463</v>
      </c>
      <c r="C245" s="297"/>
      <c r="D245" s="894"/>
      <c r="E245" s="893" t="s">
        <v>1604</v>
      </c>
      <c r="F245" s="162"/>
      <c r="G245" s="162"/>
      <c r="H245" s="392">
        <f t="shared" si="24"/>
        <v>0</v>
      </c>
      <c r="I245" s="464">
        <v>1</v>
      </c>
      <c r="J245" s="266">
        <f t="shared" si="25"/>
        <v>0</v>
      </c>
      <c r="K245" s="82"/>
      <c r="L245" s="81"/>
      <c r="M245" s="82"/>
      <c r="N245" s="82"/>
      <c r="O245" s="82"/>
      <c r="P245" s="82"/>
      <c r="Q245" s="82"/>
      <c r="R245" s="82"/>
      <c r="S245" s="82"/>
    </row>
    <row r="246" spans="1:19" s="30" customFormat="1" ht="15.75">
      <c r="A246" s="27"/>
      <c r="B246" s="29" t="s">
        <v>464</v>
      </c>
      <c r="C246" s="297"/>
      <c r="D246" s="892" t="s">
        <v>1038</v>
      </c>
      <c r="E246" s="247" t="s">
        <v>1604</v>
      </c>
      <c r="F246" s="279"/>
      <c r="G246" s="279"/>
      <c r="H246" s="392">
        <f t="shared" si="24"/>
        <v>0</v>
      </c>
      <c r="I246" s="462">
        <v>1.5</v>
      </c>
      <c r="J246" s="266">
        <f t="shared" si="25"/>
        <v>0</v>
      </c>
      <c r="K246" s="82"/>
      <c r="L246" s="81"/>
      <c r="M246" s="82"/>
      <c r="N246" s="82"/>
      <c r="O246" s="82"/>
      <c r="P246" s="82"/>
      <c r="Q246" s="82"/>
      <c r="R246" s="82"/>
      <c r="S246" s="82"/>
    </row>
    <row r="247" spans="1:19" s="30" customFormat="1" ht="15.75">
      <c r="A247" s="27"/>
      <c r="B247" s="29" t="s">
        <v>727</v>
      </c>
      <c r="C247" s="297"/>
      <c r="D247" s="892" t="s">
        <v>1038</v>
      </c>
      <c r="E247" s="233" t="s">
        <v>1604</v>
      </c>
      <c r="F247" s="162"/>
      <c r="G247" s="162"/>
      <c r="H247" s="392">
        <f t="shared" si="24"/>
        <v>0</v>
      </c>
      <c r="I247" s="263"/>
      <c r="J247" s="266">
        <f t="shared" si="25"/>
        <v>0</v>
      </c>
      <c r="K247" s="82"/>
      <c r="L247" s="81"/>
      <c r="M247" s="82"/>
      <c r="N247" s="886"/>
      <c r="O247" s="82"/>
      <c r="P247" s="82"/>
      <c r="Q247" s="82"/>
      <c r="R247" s="82"/>
      <c r="S247" s="82"/>
    </row>
    <row r="248" spans="1:19" s="30" customFormat="1" ht="15.75">
      <c r="A248" s="27"/>
      <c r="B248" s="29"/>
      <c r="C248" s="333"/>
      <c r="D248" s="891"/>
      <c r="E248" s="264"/>
      <c r="F248" s="264"/>
      <c r="G248" s="264"/>
      <c r="H248" s="264"/>
      <c r="I248" s="1099"/>
      <c r="J248" s="264"/>
      <c r="K248" s="82"/>
      <c r="L248" s="81"/>
      <c r="M248" s="82"/>
      <c r="N248" s="886"/>
      <c r="O248" s="82"/>
      <c r="P248" s="82"/>
      <c r="Q248" s="82"/>
      <c r="R248" s="82"/>
      <c r="S248" s="82"/>
    </row>
    <row r="249" spans="1:19" s="30" customFormat="1" ht="30">
      <c r="A249" s="27"/>
      <c r="B249" s="29" t="s">
        <v>726</v>
      </c>
      <c r="C249" s="333" t="s">
        <v>1543</v>
      </c>
      <c r="D249" s="890" t="s">
        <v>2369</v>
      </c>
      <c r="E249" s="322"/>
      <c r="F249" s="273"/>
      <c r="G249" s="273"/>
      <c r="H249" s="391">
        <f>MAX(F249-G249,0)</f>
        <v>0</v>
      </c>
      <c r="I249" s="464">
        <v>1</v>
      </c>
      <c r="J249" s="266">
        <f>H249*I249</f>
        <v>0</v>
      </c>
      <c r="K249" s="82"/>
      <c r="L249" s="81"/>
      <c r="M249" s="82"/>
      <c r="N249" s="886"/>
      <c r="O249" s="82"/>
      <c r="P249" s="82"/>
      <c r="Q249" s="82"/>
      <c r="R249" s="82"/>
      <c r="S249" s="82"/>
    </row>
    <row r="250" spans="1:19" s="30" customFormat="1" ht="45">
      <c r="A250" s="27"/>
      <c r="B250" s="29" t="s">
        <v>1504</v>
      </c>
      <c r="C250" s="888" t="s">
        <v>1544</v>
      </c>
      <c r="D250" s="887" t="s">
        <v>440</v>
      </c>
      <c r="E250" s="262"/>
      <c r="F250" s="162"/>
      <c r="G250" s="162"/>
      <c r="H250" s="392">
        <f>MAX(F250-G250,0)</f>
        <v>0</v>
      </c>
      <c r="I250" s="263"/>
      <c r="J250" s="266">
        <f>H250*I250</f>
        <v>0</v>
      </c>
      <c r="K250" s="82"/>
      <c r="L250" s="81"/>
      <c r="M250" s="82"/>
      <c r="N250" s="886"/>
      <c r="O250" s="82"/>
      <c r="P250" s="82"/>
      <c r="Q250" s="82"/>
      <c r="R250" s="82"/>
      <c r="S250" s="82"/>
    </row>
    <row r="251" spans="1:19" s="30" customFormat="1" ht="15.75">
      <c r="A251" s="27"/>
      <c r="B251" s="29"/>
      <c r="C251" s="888"/>
      <c r="D251" s="887"/>
      <c r="E251" s="262"/>
      <c r="F251" s="262"/>
      <c r="G251" s="262"/>
      <c r="H251" s="262"/>
      <c r="I251" s="1090"/>
      <c r="J251" s="262"/>
      <c r="K251" s="82"/>
      <c r="L251" s="81"/>
      <c r="M251" s="82"/>
      <c r="N251" s="886"/>
      <c r="O251" s="82"/>
      <c r="P251" s="82"/>
      <c r="Q251" s="82"/>
      <c r="R251" s="82"/>
      <c r="S251" s="82"/>
    </row>
    <row r="252" spans="1:19" s="30" customFormat="1" ht="45">
      <c r="A252" s="27"/>
      <c r="B252" s="29" t="s">
        <v>2162</v>
      </c>
      <c r="C252" s="888" t="s">
        <v>1105</v>
      </c>
      <c r="D252" s="887" t="s">
        <v>441</v>
      </c>
      <c r="E252" s="262"/>
      <c r="F252" s="162"/>
      <c r="G252" s="162"/>
      <c r="H252" s="392">
        <f>MAX(F252-G252,0)</f>
        <v>0</v>
      </c>
      <c r="I252" s="464">
        <v>2.5</v>
      </c>
      <c r="J252" s="266">
        <f>H252*I252</f>
        <v>0</v>
      </c>
      <c r="K252" s="82"/>
      <c r="L252" s="81"/>
      <c r="M252" s="82"/>
      <c r="N252" s="886"/>
      <c r="O252" s="82"/>
      <c r="P252" s="82"/>
      <c r="Q252" s="82"/>
      <c r="R252" s="82"/>
      <c r="S252" s="82"/>
    </row>
    <row r="253" spans="1:19" s="30" customFormat="1" ht="75">
      <c r="A253" s="27"/>
      <c r="B253" s="29" t="s">
        <v>134</v>
      </c>
      <c r="C253" s="888" t="s">
        <v>1106</v>
      </c>
      <c r="D253" s="887" t="s">
        <v>740</v>
      </c>
      <c r="E253" s="262"/>
      <c r="F253" s="162"/>
      <c r="G253" s="162"/>
      <c r="H253" s="392">
        <f>MAX(F253-G253,0)</f>
        <v>0</v>
      </c>
      <c r="I253" s="464">
        <v>12.5</v>
      </c>
      <c r="J253" s="266">
        <f>H253*I253</f>
        <v>0</v>
      </c>
      <c r="K253" s="82"/>
      <c r="L253" s="81"/>
      <c r="M253" s="82"/>
      <c r="N253" s="886"/>
      <c r="O253" s="82"/>
      <c r="P253" s="82"/>
      <c r="Q253" s="82"/>
      <c r="R253" s="82"/>
      <c r="S253" s="82"/>
    </row>
    <row r="254" spans="1:19" s="30" customFormat="1" ht="45">
      <c r="A254" s="27"/>
      <c r="B254" s="29" t="s">
        <v>1414</v>
      </c>
      <c r="C254" s="888" t="s">
        <v>1107</v>
      </c>
      <c r="D254" s="887" t="s">
        <v>1044</v>
      </c>
      <c r="E254" s="262"/>
      <c r="F254" s="162"/>
      <c r="G254" s="162"/>
      <c r="H254" s="392">
        <f>MAX(F254-G254,0)</f>
        <v>0</v>
      </c>
      <c r="I254" s="263"/>
      <c r="J254" s="266">
        <f>H254*I254</f>
        <v>0</v>
      </c>
      <c r="K254" s="82"/>
      <c r="L254" s="81"/>
      <c r="M254" s="82"/>
      <c r="N254" s="886"/>
      <c r="O254" s="82"/>
      <c r="P254" s="82"/>
      <c r="Q254" s="82"/>
      <c r="R254" s="82"/>
      <c r="S254" s="82"/>
    </row>
    <row r="255" spans="1:19" s="30" customFormat="1" ht="15.75">
      <c r="C255" s="309"/>
      <c r="D255" s="890"/>
      <c r="E255" s="233"/>
      <c r="F255" s="893"/>
      <c r="G255" s="893"/>
      <c r="H255" s="893"/>
      <c r="I255" s="1309"/>
      <c r="J255" s="1310"/>
      <c r="K255" s="82"/>
      <c r="L255" s="82"/>
      <c r="M255" s="82"/>
      <c r="N255" s="886"/>
      <c r="O255" s="82"/>
      <c r="P255" s="82"/>
      <c r="Q255" s="82"/>
      <c r="R255" s="82"/>
      <c r="S255" s="82"/>
    </row>
    <row r="256" spans="1:19" s="30" customFormat="1" ht="15.75">
      <c r="A256" s="27"/>
      <c r="B256" s="29" t="s">
        <v>111</v>
      </c>
      <c r="C256" s="309" t="s">
        <v>1855</v>
      </c>
      <c r="D256" s="887" t="s">
        <v>276</v>
      </c>
      <c r="E256" s="262"/>
      <c r="F256" s="162"/>
      <c r="G256" s="162"/>
      <c r="H256" s="392">
        <f>MAX(F256-G256,0)</f>
        <v>0</v>
      </c>
      <c r="I256" s="361"/>
      <c r="J256" s="162"/>
      <c r="K256" s="82"/>
      <c r="L256" s="81"/>
      <c r="M256" s="82"/>
      <c r="N256" s="886"/>
      <c r="O256" s="82"/>
      <c r="P256" s="82"/>
      <c r="Q256" s="82"/>
      <c r="R256" s="82"/>
      <c r="S256" s="82"/>
    </row>
    <row r="257" spans="1:19" ht="15.75">
      <c r="B257" s="29" t="s">
        <v>1950</v>
      </c>
      <c r="C257" s="309" t="s">
        <v>1854</v>
      </c>
      <c r="D257" s="117" t="s">
        <v>2127</v>
      </c>
      <c r="E257" s="439"/>
      <c r="F257" s="177"/>
      <c r="G257" s="177"/>
      <c r="H257" s="177"/>
      <c r="I257" s="282"/>
      <c r="J257" s="283"/>
      <c r="K257" s="81"/>
      <c r="L257" s="81"/>
      <c r="M257" s="81"/>
      <c r="N257" s="886"/>
      <c r="O257" s="81"/>
      <c r="P257" s="81"/>
      <c r="Q257" s="81"/>
      <c r="R257" s="81"/>
      <c r="S257" s="81"/>
    </row>
    <row r="258" spans="1:19" ht="15.75">
      <c r="B258" s="29" t="s">
        <v>1950</v>
      </c>
      <c r="C258" s="297"/>
      <c r="D258" s="316"/>
      <c r="E258" s="442"/>
      <c r="F258" s="175"/>
      <c r="G258" s="175"/>
      <c r="H258" s="175"/>
      <c r="I258" s="286" t="s">
        <v>1950</v>
      </c>
      <c r="J258" s="287"/>
      <c r="K258" s="81"/>
      <c r="L258" s="81"/>
      <c r="M258" s="81"/>
      <c r="N258" s="886"/>
      <c r="O258" s="81"/>
      <c r="P258" s="81"/>
      <c r="Q258" s="81"/>
      <c r="R258" s="81"/>
      <c r="S258" s="81"/>
    </row>
    <row r="259" spans="1:19" ht="30">
      <c r="B259" s="29" t="s">
        <v>1128</v>
      </c>
      <c r="C259" s="297"/>
      <c r="D259" s="316" t="s">
        <v>1547</v>
      </c>
      <c r="E259" s="361"/>
      <c r="F259" s="273"/>
      <c r="G259" s="273"/>
      <c r="H259" s="391">
        <f>MAX(F259-G259,0)</f>
        <v>0</v>
      </c>
      <c r="I259" s="462">
        <v>0.2</v>
      </c>
      <c r="J259" s="266">
        <f>H259*I259</f>
        <v>0</v>
      </c>
      <c r="K259" s="81"/>
      <c r="L259" s="81"/>
      <c r="M259" s="81"/>
      <c r="N259" s="886"/>
      <c r="O259" s="81"/>
      <c r="P259" s="81"/>
      <c r="Q259" s="81"/>
      <c r="R259" s="81"/>
      <c r="S259" s="81"/>
    </row>
    <row r="260" spans="1:19" ht="45">
      <c r="B260" s="29" t="s">
        <v>74</v>
      </c>
      <c r="C260" s="297"/>
      <c r="D260" s="353" t="s">
        <v>73</v>
      </c>
      <c r="E260" s="361"/>
      <c r="F260" s="273"/>
      <c r="G260" s="273"/>
      <c r="H260" s="391">
        <f>MAX(F260-G260,0)</f>
        <v>0</v>
      </c>
      <c r="I260" s="462">
        <v>2.5</v>
      </c>
      <c r="J260" s="266">
        <f>H260*I260</f>
        <v>0</v>
      </c>
      <c r="K260" s="81"/>
      <c r="L260" s="81"/>
      <c r="M260" s="81"/>
      <c r="N260" s="886"/>
      <c r="O260" s="81"/>
      <c r="P260" s="81"/>
      <c r="Q260" s="81"/>
      <c r="R260" s="81"/>
      <c r="S260" s="81"/>
    </row>
    <row r="261" spans="1:19" ht="15.75">
      <c r="B261" s="29" t="s">
        <v>1413</v>
      </c>
      <c r="C261" s="297"/>
      <c r="D261" s="504" t="s">
        <v>1099</v>
      </c>
      <c r="E261" s="259"/>
      <c r="F261" s="162"/>
      <c r="G261" s="162"/>
      <c r="H261" s="392">
        <f>MAX(F261-G261,0)</f>
        <v>0</v>
      </c>
      <c r="I261" s="263"/>
      <c r="J261" s="266">
        <f>H261*I261</f>
        <v>0</v>
      </c>
      <c r="K261" s="81"/>
      <c r="L261" s="81"/>
      <c r="M261" s="81"/>
      <c r="N261" s="886"/>
      <c r="O261" s="81"/>
      <c r="P261" s="81"/>
      <c r="Q261" s="81"/>
      <c r="R261" s="81"/>
      <c r="S261" s="81"/>
    </row>
    <row r="262" spans="1:19" ht="15.75">
      <c r="C262" s="297"/>
      <c r="D262" s="501"/>
      <c r="E262" s="259"/>
      <c r="F262" s="259"/>
      <c r="G262" s="259"/>
      <c r="H262" s="259"/>
      <c r="I262" s="905"/>
      <c r="J262" s="259"/>
      <c r="K262" s="81"/>
      <c r="L262" s="81"/>
      <c r="M262" s="81"/>
      <c r="N262" s="886"/>
      <c r="O262" s="81"/>
      <c r="P262" s="81"/>
      <c r="Q262" s="81"/>
      <c r="R262" s="81"/>
      <c r="S262" s="81"/>
    </row>
    <row r="263" spans="1:19" ht="15.75">
      <c r="B263" s="29" t="s">
        <v>424</v>
      </c>
      <c r="C263" s="297"/>
      <c r="D263" s="674" t="s">
        <v>1548</v>
      </c>
      <c r="E263" s="259"/>
      <c r="F263" s="162"/>
      <c r="G263" s="162"/>
      <c r="H263" s="392">
        <f>MAX(F263-G263,0)</f>
        <v>0</v>
      </c>
      <c r="I263" s="464">
        <v>1</v>
      </c>
      <c r="J263" s="266">
        <f>H263*I263</f>
        <v>0</v>
      </c>
      <c r="K263" s="81"/>
      <c r="L263" s="81"/>
      <c r="M263" s="81"/>
      <c r="N263" s="886"/>
      <c r="O263" s="81"/>
      <c r="P263" s="81"/>
      <c r="Q263" s="81"/>
      <c r="R263" s="81"/>
      <c r="S263" s="81"/>
    </row>
    <row r="264" spans="1:19" ht="15.75">
      <c r="B264" s="29" t="s">
        <v>115</v>
      </c>
      <c r="C264" s="297"/>
      <c r="D264" s="353"/>
      <c r="E264" s="330"/>
      <c r="F264" s="162"/>
      <c r="G264" s="162"/>
      <c r="H264" s="392">
        <f>MAX(F264-G264,0)</f>
        <v>0</v>
      </c>
      <c r="I264" s="263"/>
      <c r="J264" s="266">
        <f>H264*I264</f>
        <v>0</v>
      </c>
      <c r="K264" s="81"/>
      <c r="L264" s="81"/>
      <c r="M264" s="81"/>
      <c r="N264" s="886"/>
      <c r="O264" s="81"/>
      <c r="P264" s="81"/>
      <c r="Q264" s="81"/>
      <c r="R264" s="81"/>
      <c r="S264" s="81"/>
    </row>
    <row r="265" spans="1:19" ht="15.75">
      <c r="A265" s="27" t="s">
        <v>2129</v>
      </c>
      <c r="B265" s="29" t="s">
        <v>1412</v>
      </c>
      <c r="C265" s="297"/>
      <c r="D265" s="504" t="s">
        <v>626</v>
      </c>
      <c r="E265" s="330"/>
      <c r="F265" s="162"/>
      <c r="G265" s="255"/>
      <c r="H265" s="255"/>
      <c r="I265" s="330"/>
      <c r="J265" s="255"/>
      <c r="K265" s="81"/>
      <c r="L265" s="81"/>
      <c r="M265" s="81"/>
      <c r="N265" s="886"/>
      <c r="O265" s="81"/>
      <c r="P265" s="81"/>
      <c r="Q265" s="81"/>
      <c r="R265" s="81"/>
      <c r="S265" s="81"/>
    </row>
    <row r="266" spans="1:19" ht="30.75">
      <c r="B266" s="29" t="s">
        <v>514</v>
      </c>
      <c r="C266" s="297"/>
      <c r="D266" s="1115" t="s">
        <v>831</v>
      </c>
      <c r="E266" s="259"/>
      <c r="F266" s="162"/>
      <c r="G266" s="162"/>
      <c r="H266" s="392">
        <f>MAX(F266-G266,0)</f>
        <v>0</v>
      </c>
      <c r="I266" s="263"/>
      <c r="J266" s="266">
        <f>H266*I266</f>
        <v>0</v>
      </c>
      <c r="K266" s="81"/>
      <c r="L266" s="81"/>
      <c r="M266" s="81"/>
      <c r="N266" s="886"/>
      <c r="O266" s="81"/>
      <c r="P266" s="81"/>
      <c r="Q266" s="81"/>
      <c r="R266" s="81"/>
      <c r="S266" s="81"/>
    </row>
    <row r="267" spans="1:19" ht="15.75">
      <c r="C267" s="297"/>
      <c r="D267" s="372"/>
      <c r="E267" s="259"/>
      <c r="F267" s="259"/>
      <c r="G267" s="259"/>
      <c r="H267" s="259"/>
      <c r="I267" s="905"/>
      <c r="J267" s="259"/>
      <c r="K267" s="81"/>
      <c r="L267" s="81"/>
      <c r="M267" s="81"/>
      <c r="N267" s="886"/>
      <c r="O267" s="81"/>
      <c r="P267" s="81"/>
      <c r="Q267" s="81"/>
      <c r="R267" s="81"/>
      <c r="S267" s="81"/>
    </row>
    <row r="268" spans="1:19" ht="30">
      <c r="B268" s="29" t="s">
        <v>515</v>
      </c>
      <c r="C268" s="333"/>
      <c r="D268" s="1087" t="s">
        <v>832</v>
      </c>
      <c r="E268" s="259"/>
      <c r="F268" s="162"/>
      <c r="G268" s="162"/>
      <c r="H268" s="392">
        <f>MAX(F268-G268,0)</f>
        <v>0</v>
      </c>
      <c r="I268" s="263"/>
      <c r="J268" s="266">
        <f>H268*I268</f>
        <v>0</v>
      </c>
      <c r="K268" s="81"/>
      <c r="L268" s="81"/>
      <c r="M268" s="81"/>
      <c r="N268" s="886"/>
      <c r="O268" s="81"/>
      <c r="P268" s="81"/>
      <c r="Q268" s="81"/>
      <c r="R268" s="81"/>
      <c r="S268" s="81"/>
    </row>
    <row r="269" spans="1:19" ht="15.75">
      <c r="B269" s="32"/>
      <c r="C269" s="95"/>
      <c r="D269" s="1398"/>
      <c r="E269" s="259"/>
      <c r="F269" s="259"/>
      <c r="G269" s="259"/>
      <c r="H269" s="259"/>
      <c r="I269" s="905"/>
      <c r="J269" s="259"/>
      <c r="K269" s="81"/>
      <c r="L269" s="81"/>
      <c r="M269" s="81"/>
      <c r="N269" s="886"/>
      <c r="O269" s="81"/>
      <c r="P269" s="81"/>
      <c r="Q269" s="81"/>
      <c r="R269" s="81"/>
      <c r="S269" s="81"/>
    </row>
    <row r="270" spans="1:19" ht="15.75">
      <c r="B270" s="32" t="s">
        <v>2448</v>
      </c>
      <c r="C270" s="95"/>
      <c r="D270" s="1405"/>
      <c r="E270" s="1405"/>
      <c r="F270" s="162"/>
      <c r="G270" s="162"/>
      <c r="H270" s="392">
        <f>MAX((F270-G270),0)</f>
        <v>0</v>
      </c>
      <c r="I270" s="1374"/>
      <c r="J270" s="266">
        <f>H270*I270</f>
        <v>0</v>
      </c>
      <c r="K270" s="81"/>
      <c r="L270" s="81"/>
      <c r="M270" s="81"/>
      <c r="N270" s="886"/>
      <c r="O270" s="81"/>
      <c r="P270" s="81"/>
      <c r="Q270" s="81"/>
      <c r="R270" s="81"/>
      <c r="S270" s="81"/>
    </row>
    <row r="271" spans="1:19" ht="15.75">
      <c r="C271" s="885"/>
      <c r="D271" s="1403"/>
      <c r="E271" s="905"/>
      <c r="F271" s="259"/>
      <c r="G271" s="259"/>
      <c r="H271" s="260"/>
      <c r="I271" s="905"/>
      <c r="J271" s="259"/>
      <c r="K271" s="81"/>
      <c r="L271" s="81"/>
      <c r="M271" s="81"/>
      <c r="N271" s="880"/>
      <c r="O271" s="81"/>
      <c r="P271" s="81"/>
      <c r="Q271" s="81"/>
      <c r="R271" s="81"/>
      <c r="S271" s="81"/>
    </row>
    <row r="272" spans="1:19" ht="15.75">
      <c r="B272" s="29" t="s">
        <v>777</v>
      </c>
      <c r="C272" s="883"/>
      <c r="D272" s="882" t="s">
        <v>1999</v>
      </c>
      <c r="E272" s="361"/>
      <c r="F272" s="881">
        <f>SUM(F15:F264)+SUM(F266:F271)-F256</f>
        <v>0</v>
      </c>
      <c r="G272" s="881">
        <f>SUM(G15:G271)-G256</f>
        <v>0</v>
      </c>
      <c r="H272" s="881">
        <f>SUM(H15:H271)-H256</f>
        <v>0</v>
      </c>
      <c r="I272" s="375"/>
      <c r="J272" s="881">
        <f>SUM(J15:J271)</f>
        <v>0</v>
      </c>
      <c r="K272" s="81"/>
      <c r="L272" s="81"/>
      <c r="M272" s="81"/>
      <c r="N272" s="880"/>
      <c r="O272" s="81"/>
      <c r="P272" s="81"/>
      <c r="Q272" s="81"/>
      <c r="R272" s="81"/>
      <c r="S272" s="81"/>
    </row>
    <row r="273" spans="1:14">
      <c r="A273" s="27" t="s">
        <v>1932</v>
      </c>
      <c r="B273" s="29" t="s">
        <v>1932</v>
      </c>
      <c r="N273" s="879"/>
    </row>
  </sheetData>
  <sheetProtection selectLockedCells="1"/>
  <dataConsolidate/>
  <mergeCells count="12">
    <mergeCell ref="C1:J1"/>
    <mergeCell ref="C2:J2"/>
    <mergeCell ref="C3:J3"/>
    <mergeCell ref="E7:F7"/>
    <mergeCell ref="C6:D6"/>
    <mergeCell ref="I7:J7"/>
    <mergeCell ref="G6:H6"/>
    <mergeCell ref="I6:J6"/>
    <mergeCell ref="G7:H7"/>
    <mergeCell ref="C7:D7"/>
    <mergeCell ref="E6:F6"/>
    <mergeCell ref="D4:E4"/>
  </mergeCells>
  <phoneticPr fontId="58" type="noConversion"/>
  <dataValidations count="19">
    <dataValidation type="list" allowBlank="1" showInputMessage="1" showErrorMessage="1" sqref="I266 I33 I264 I196:I197 I86 I268">
      <formula1>RW</formula1>
    </dataValidation>
    <dataValidation type="decimal" allowBlank="1" showInputMessage="1" showErrorMessage="1" errorTitle="Error !!" error="The reported value is either a text or Negative or Greater than 13 digits (9999999999999.99)._x000a__x000a_Please report correct value._x000a_" sqref="F265 J256 H270 E248:H256 F215:H218 F196:H197 F192:H193 F212:H213 F208:H210 F202:H205 H240:H247 H230:H238 F221:H225 F233:G238 F243:G247 J248 F151:H158 F27:H33 F111:H117 F176:H176 F141:H148 F166:H170 F172:H174 F120:H127 F91:H98 F160:H161 F39:H45 H80:H86 F101:H108 F130:H137 F80:G87 F35:H35 F47:H51 F54:H58 F60:H78 F15:H23 F186:H190 F179:H183 F266:G266 H266:H268 F259:H264">
      <formula1>0</formula1>
      <formula2>9999999999999.99</formula2>
    </dataValidation>
    <dataValidation type="textLength" operator="lessThanOrEqual" allowBlank="1" showInputMessage="1" showErrorMessage="1" errorTitle="Error !!" error="The length of the reported value cannot exceed 4000 characters._x000a__x000a_Please report correct value." sqref="F267">
      <formula1>4000</formula1>
    </dataValidation>
    <dataValidation type="list" operator="greaterThanOrEqual" allowBlank="1" showInputMessage="1" showErrorMessage="1" errorTitle="Invalid range" error="Value cannot be less than 20%" sqref="I261 I192 I252:I253">
      <formula1>RW</formula1>
    </dataValidation>
    <dataValidation operator="greaterThanOrEqual" allowBlank="1" showInputMessage="1" showErrorMessage="1" errorTitle="Invalid range" error="Value cannot be less than 20%" sqref="I255"/>
    <dataValidation type="list" allowBlank="1" showInputMessage="1" showErrorMessage="1" sqref="I212 I63 I41">
      <formula1>_RWA125</formula1>
    </dataValidation>
    <dataValidation type="list" operator="greaterThanOrEqual" allowBlank="1" showInputMessage="1" showErrorMessage="1" errorTitle="Invalid range" error="Value cannot be less than 20%" sqref="I217">
      <formula1>_RWA125</formula1>
    </dataValidation>
    <dataValidation type="list" allowBlank="1" showInputMessage="1" showErrorMessage="1" sqref="B217:B218">
      <formula1>$B$217</formula1>
    </dataValidation>
    <dataValidation type="list" allowBlank="1" showInputMessage="1" showErrorMessage="1" sqref="B222 B225">
      <formula1>$B$222</formula1>
    </dataValidation>
    <dataValidation type="decimal" operator="greaterThanOrEqual" allowBlank="1" showInputMessage="1" showErrorMessage="1" errorTitle="Error !!" error="Entered Risk Weight should be greater than 125%_x000a_" sqref="I244 I234">
      <formula1>1.25</formula1>
    </dataValidation>
    <dataValidation type="list" operator="greaterThanOrEqual" allowBlank="1" showInputMessage="1" showErrorMessage="1" errorTitle="Invalid range" error="Value cannot be less than 20%" sqref="I222 I161">
      <formula1>RWNew</formula1>
    </dataValidation>
    <dataValidation type="list" allowBlank="1" showInputMessage="1" showErrorMessage="1" sqref="I247 I237 I174 I158 I148 I137 I127 I108 I98">
      <formula1>RWNOT100NOT150</formula1>
    </dataValidation>
    <dataValidation type="list" operator="greaterThanOrEqual" allowBlank="1" showInputMessage="1" showErrorMessage="1" errorTitle="Invalid range" error="Value cannot be less than 20%" sqref="I223">
      <formula1>RW125TO250</formula1>
    </dataValidation>
    <dataValidation type="list" operator="greaterThanOrEqual" allowBlank="1" showInputMessage="1" showErrorMessage="1" errorTitle="Invalid range" error="Value cannot be less than 20%" sqref="I250 I254">
      <formula1>RW125ANDMORE</formula1>
    </dataValidation>
    <dataValidation type="list" allowBlank="1" showInputMessage="1" showErrorMessage="1" sqref="I116">
      <formula1>RWNOT100</formula1>
    </dataValidation>
    <dataValidation type="list" allowBlank="1" showInputMessage="1" showErrorMessage="1" sqref="B33">
      <formula1>$B$33</formula1>
    </dataValidation>
    <dataValidation type="list" allowBlank="1" showInputMessage="1" showErrorMessage="1" sqref="B86">
      <formula1>$B$86</formula1>
    </dataValidation>
    <dataValidation type="list" allowBlank="1" showInputMessage="1" showErrorMessage="1" sqref="I179:I183 I186:I190">
      <formula1>RWTag5M</formula1>
    </dataValidation>
    <dataValidation type="custom" allowBlank="1" showInputMessage="1" showErrorMessage="1" sqref="D270:E270">
      <formula1>TRUE</formula1>
    </dataValidation>
  </dataValidations>
  <pageMargins left="0.7" right="0.7" top="0.75" bottom="0.75" header="0.3" footer="0.3"/>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15"/>
  <sheetViews>
    <sheetView showGridLines="0" defaultGridColor="0" topLeftCell="C2" colorId="32" zoomScale="85" zoomScaleNormal="100" workbookViewId="0">
      <pane ySplit="12" topLeftCell="A14" activePane="bottomLeft" state="frozen"/>
      <selection activeCell="G12" sqref="G12"/>
      <selection pane="bottomLeft" activeCell="C8" sqref="C8:D8"/>
    </sheetView>
  </sheetViews>
  <sheetFormatPr defaultColWidth="9.140625" defaultRowHeight="15"/>
  <cols>
    <col min="1" max="1" width="26.28515625" style="27" hidden="1" customWidth="1"/>
    <col min="2" max="2" width="30.28515625" style="29" hidden="1" customWidth="1"/>
    <col min="3" max="3" width="6.42578125" style="36" customWidth="1"/>
    <col min="4" max="4" width="52.28515625" style="25" customWidth="1"/>
    <col min="5" max="5" width="23.7109375" style="25" customWidth="1"/>
    <col min="6" max="7" width="22.7109375" style="25" customWidth="1"/>
    <col min="8" max="8" width="18.7109375" style="25" customWidth="1"/>
    <col min="9" max="9" width="15.140625" style="25" customWidth="1"/>
    <col min="10" max="10" width="18.7109375" style="25" customWidth="1"/>
    <col min="11" max="16384" width="9.140625" style="25"/>
  </cols>
  <sheetData>
    <row r="1" spans="1:17" hidden="1">
      <c r="C1" s="1413"/>
      <c r="D1" s="1413"/>
      <c r="E1" s="1413"/>
      <c r="F1" s="1413"/>
      <c r="G1" s="1413"/>
      <c r="H1" s="1413"/>
      <c r="I1" s="1413"/>
      <c r="J1" s="1413"/>
    </row>
    <row r="2" spans="1:17" ht="27" customHeight="1">
      <c r="C2" s="1456" t="s">
        <v>2001</v>
      </c>
      <c r="D2" s="1456"/>
      <c r="E2" s="1456"/>
      <c r="F2" s="1456"/>
      <c r="G2" s="1456"/>
      <c r="H2" s="1456"/>
      <c r="I2" s="1456"/>
      <c r="J2" s="1456"/>
    </row>
    <row r="3" spans="1:17" ht="13.5" customHeight="1">
      <c r="C3" s="1457" t="s">
        <v>2082</v>
      </c>
      <c r="D3" s="1457"/>
      <c r="E3" s="1457"/>
      <c r="F3" s="1457"/>
      <c r="G3" s="1457"/>
      <c r="H3" s="1457"/>
      <c r="I3" s="1457"/>
      <c r="J3" s="1457"/>
    </row>
    <row r="4" spans="1:17" ht="18.75" hidden="1" customHeight="1">
      <c r="C4" s="443"/>
      <c r="D4" s="443"/>
      <c r="E4" s="443"/>
      <c r="F4" s="443"/>
      <c r="G4" s="443"/>
      <c r="H4" s="443"/>
      <c r="I4" s="443"/>
      <c r="J4" s="443"/>
    </row>
    <row r="5" spans="1:17" ht="18" customHeight="1">
      <c r="C5" s="35"/>
      <c r="D5" s="1462"/>
      <c r="E5" s="1463"/>
      <c r="F5" s="1463"/>
      <c r="G5" s="1463"/>
      <c r="H5" s="26"/>
      <c r="I5" s="35"/>
      <c r="J5" s="35"/>
      <c r="K5" s="35"/>
    </row>
    <row r="6" spans="1:17" ht="24.75" hidden="1" customHeight="1">
      <c r="D6" s="26"/>
      <c r="E6" s="26"/>
      <c r="G6" s="1454"/>
      <c r="H6" s="1454"/>
      <c r="I6" s="1460"/>
      <c r="J6" s="1461"/>
    </row>
    <row r="7" spans="1:17" ht="18.75">
      <c r="C7" s="1445" t="s">
        <v>840</v>
      </c>
      <c r="D7" s="1445"/>
      <c r="E7" s="1446" t="s">
        <v>2042</v>
      </c>
      <c r="F7" s="1447"/>
      <c r="G7" s="1464"/>
      <c r="H7" s="1465"/>
      <c r="I7" s="1464"/>
      <c r="J7" s="1465"/>
    </row>
    <row r="8" spans="1:17" ht="15.75" thickBot="1">
      <c r="C8" s="1442"/>
      <c r="D8" s="1443"/>
      <c r="E8" s="1442"/>
      <c r="F8" s="1443"/>
    </row>
    <row r="9" spans="1:17" s="27" customFormat="1" ht="16.5" hidden="1" thickBot="1">
      <c r="B9" s="29"/>
      <c r="D9" s="445"/>
      <c r="F9" s="488" t="s">
        <v>1933</v>
      </c>
      <c r="G9" s="489" t="s">
        <v>1934</v>
      </c>
      <c r="H9" s="488" t="s">
        <v>1275</v>
      </c>
      <c r="I9" s="489"/>
      <c r="J9" s="489" t="s">
        <v>1582</v>
      </c>
    </row>
    <row r="10" spans="1:17" ht="15.75" thickBot="1">
      <c r="C10" s="25"/>
      <c r="J10" s="154" t="s">
        <v>628</v>
      </c>
    </row>
    <row r="11" spans="1:17" s="41" customFormat="1" ht="77.25" customHeight="1">
      <c r="A11" s="39"/>
      <c r="B11" s="40"/>
      <c r="C11" s="124" t="s">
        <v>2146</v>
      </c>
      <c r="D11" s="124" t="s">
        <v>2002</v>
      </c>
      <c r="E11" s="124" t="s">
        <v>1180</v>
      </c>
      <c r="F11" s="124" t="s">
        <v>2287</v>
      </c>
      <c r="G11" s="124" t="s">
        <v>1289</v>
      </c>
      <c r="H11" s="124" t="s">
        <v>921</v>
      </c>
      <c r="I11" s="124" t="s">
        <v>2199</v>
      </c>
      <c r="J11" s="152" t="s">
        <v>2148</v>
      </c>
    </row>
    <row r="12" spans="1:17" s="36" customFormat="1" ht="15.75">
      <c r="A12" s="445"/>
      <c r="B12" s="878"/>
      <c r="C12" s="491"/>
      <c r="D12" s="492">
        <v>2</v>
      </c>
      <c r="E12" s="491">
        <v>3</v>
      </c>
      <c r="F12" s="491">
        <v>4</v>
      </c>
      <c r="G12" s="491">
        <v>5</v>
      </c>
      <c r="H12" s="491">
        <v>6</v>
      </c>
      <c r="I12" s="491">
        <v>7</v>
      </c>
      <c r="J12" s="493">
        <v>8</v>
      </c>
    </row>
    <row r="13" spans="1:17" ht="15.75" hidden="1">
      <c r="C13" s="494"/>
      <c r="D13" s="495"/>
      <c r="E13" s="496"/>
      <c r="F13" s="497"/>
      <c r="G13" s="497"/>
      <c r="H13" s="497"/>
      <c r="I13" s="497"/>
      <c r="J13" s="496"/>
    </row>
    <row r="14" spans="1:17" ht="15.75">
      <c r="C14" s="227">
        <v>1</v>
      </c>
      <c r="D14" s="117" t="s">
        <v>2003</v>
      </c>
      <c r="E14" s="439"/>
      <c r="F14" s="177"/>
      <c r="G14" s="177"/>
      <c r="H14" s="177"/>
      <c r="I14" s="177"/>
      <c r="J14" s="176"/>
      <c r="K14" s="82"/>
      <c r="L14" s="82"/>
      <c r="M14" s="82"/>
      <c r="N14" s="459"/>
      <c r="O14" s="82"/>
      <c r="P14" s="82"/>
      <c r="Q14" s="82"/>
    </row>
    <row r="15" spans="1:17" ht="15.75">
      <c r="C15" s="227">
        <v>1.1000000000000001</v>
      </c>
      <c r="D15" s="117" t="s">
        <v>1992</v>
      </c>
      <c r="E15" s="442"/>
      <c r="F15" s="175"/>
      <c r="G15" s="175"/>
      <c r="H15" s="175"/>
      <c r="I15" s="175"/>
      <c r="J15" s="174"/>
      <c r="K15" s="82"/>
      <c r="L15" s="82"/>
      <c r="M15" s="82"/>
      <c r="N15" s="82"/>
      <c r="O15" s="82"/>
      <c r="P15" s="82"/>
      <c r="Q15" s="82"/>
    </row>
    <row r="16" spans="1:17" ht="30">
      <c r="B16" s="32" t="s">
        <v>2099</v>
      </c>
      <c r="C16" s="309" t="s">
        <v>1778</v>
      </c>
      <c r="D16" s="316" t="s">
        <v>1206</v>
      </c>
      <c r="E16" s="233" t="s">
        <v>1993</v>
      </c>
      <c r="F16" s="162"/>
      <c r="G16" s="162"/>
      <c r="H16" s="392">
        <f t="shared" ref="H16:H22" si="0">MAX((F16-G16),0)</f>
        <v>0</v>
      </c>
      <c r="I16" s="464">
        <v>1</v>
      </c>
      <c r="J16" s="266">
        <f t="shared" ref="J16:J22" si="1">H16*I16</f>
        <v>0</v>
      </c>
      <c r="K16" s="877"/>
      <c r="L16" s="459"/>
      <c r="M16" s="82"/>
      <c r="N16" s="82"/>
      <c r="O16" s="82"/>
      <c r="P16" s="82"/>
      <c r="Q16" s="82"/>
    </row>
    <row r="17" spans="1:17" ht="15.75">
      <c r="B17" s="32" t="s">
        <v>1796</v>
      </c>
      <c r="C17" s="297"/>
      <c r="D17" s="501"/>
      <c r="E17" s="233" t="s">
        <v>2135</v>
      </c>
      <c r="F17" s="162"/>
      <c r="G17" s="162"/>
      <c r="H17" s="392">
        <f t="shared" si="0"/>
        <v>0</v>
      </c>
      <c r="I17" s="464">
        <v>1</v>
      </c>
      <c r="J17" s="266">
        <f t="shared" si="1"/>
        <v>0</v>
      </c>
      <c r="K17" s="877"/>
      <c r="L17" s="459"/>
      <c r="M17" s="82"/>
      <c r="N17" s="82"/>
      <c r="O17" s="82"/>
      <c r="P17" s="82"/>
      <c r="Q17" s="82"/>
    </row>
    <row r="18" spans="1:17" ht="15.75">
      <c r="B18" s="32" t="s">
        <v>1424</v>
      </c>
      <c r="C18" s="297"/>
      <c r="D18" s="316"/>
      <c r="E18" s="233" t="s">
        <v>1600</v>
      </c>
      <c r="F18" s="162"/>
      <c r="G18" s="162"/>
      <c r="H18" s="392">
        <f t="shared" si="0"/>
        <v>0</v>
      </c>
      <c r="I18" s="464">
        <v>1</v>
      </c>
      <c r="J18" s="266">
        <f t="shared" si="1"/>
        <v>0</v>
      </c>
      <c r="K18" s="82"/>
      <c r="L18" s="459"/>
      <c r="M18" s="82"/>
      <c r="N18" s="82"/>
      <c r="O18" s="82"/>
      <c r="P18" s="82"/>
      <c r="Q18" s="82"/>
    </row>
    <row r="19" spans="1:17" ht="15.75">
      <c r="B19" s="32" t="s">
        <v>1606</v>
      </c>
      <c r="C19" s="297"/>
      <c r="D19" s="501"/>
      <c r="E19" s="233" t="s">
        <v>1601</v>
      </c>
      <c r="F19" s="162"/>
      <c r="G19" s="162"/>
      <c r="H19" s="392">
        <f t="shared" si="0"/>
        <v>0</v>
      </c>
      <c r="I19" s="464">
        <v>1.5</v>
      </c>
      <c r="J19" s="266">
        <f t="shared" si="1"/>
        <v>0</v>
      </c>
      <c r="K19" s="82"/>
      <c r="L19" s="459"/>
      <c r="M19" s="82"/>
      <c r="N19" s="82"/>
      <c r="O19" s="82"/>
      <c r="P19" s="82"/>
      <c r="Q19" s="82"/>
    </row>
    <row r="20" spans="1:17" ht="15.75">
      <c r="B20" s="32" t="s">
        <v>135</v>
      </c>
      <c r="C20" s="465"/>
      <c r="D20" s="503"/>
      <c r="E20" s="437" t="s">
        <v>1991</v>
      </c>
      <c r="F20" s="251"/>
      <c r="G20" s="251"/>
      <c r="H20" s="392">
        <f t="shared" si="0"/>
        <v>0</v>
      </c>
      <c r="I20" s="464">
        <v>12.5</v>
      </c>
      <c r="J20" s="266">
        <f t="shared" si="1"/>
        <v>0</v>
      </c>
      <c r="K20" s="82"/>
      <c r="L20" s="459"/>
      <c r="M20" s="82"/>
      <c r="N20" s="82"/>
      <c r="O20" s="82"/>
      <c r="P20" s="82"/>
      <c r="Q20" s="82"/>
    </row>
    <row r="21" spans="1:17" ht="15.75">
      <c r="B21" s="32" t="s">
        <v>136</v>
      </c>
      <c r="C21" s="465"/>
      <c r="D21" s="503"/>
      <c r="E21" s="437" t="s">
        <v>435</v>
      </c>
      <c r="F21" s="251"/>
      <c r="G21" s="251"/>
      <c r="H21" s="392">
        <f t="shared" si="0"/>
        <v>0</v>
      </c>
      <c r="I21" s="464">
        <v>12.5</v>
      </c>
      <c r="J21" s="266">
        <f t="shared" si="1"/>
        <v>0</v>
      </c>
      <c r="K21" s="82"/>
      <c r="L21" s="459"/>
      <c r="M21" s="82"/>
      <c r="N21" s="82"/>
      <c r="O21" s="82"/>
      <c r="P21" s="82"/>
      <c r="Q21" s="82"/>
    </row>
    <row r="22" spans="1:17" ht="15.75">
      <c r="B22" s="32" t="s">
        <v>137</v>
      </c>
      <c r="C22" s="465"/>
      <c r="D22" s="503"/>
      <c r="E22" s="437" t="s">
        <v>436</v>
      </c>
      <c r="F22" s="251"/>
      <c r="G22" s="251"/>
      <c r="H22" s="392">
        <f t="shared" si="0"/>
        <v>0</v>
      </c>
      <c r="I22" s="464">
        <v>12.5</v>
      </c>
      <c r="J22" s="266">
        <f t="shared" si="1"/>
        <v>0</v>
      </c>
      <c r="K22" s="82"/>
      <c r="L22" s="459"/>
      <c r="M22" s="82"/>
      <c r="N22" s="82"/>
      <c r="O22" s="82"/>
      <c r="P22" s="82"/>
      <c r="Q22" s="82"/>
    </row>
    <row r="23" spans="1:17" ht="15.75">
      <c r="B23" s="32" t="s">
        <v>1700</v>
      </c>
      <c r="C23" s="333"/>
      <c r="D23" s="504" t="s">
        <v>1884</v>
      </c>
      <c r="E23" s="259"/>
      <c r="F23" s="266">
        <f>SUM(F16:F22)</f>
        <v>0</v>
      </c>
      <c r="G23" s="266">
        <f>SUM(G16:G22)</f>
        <v>0</v>
      </c>
      <c r="H23" s="266">
        <f>SUM(H16:H22)</f>
        <v>0</v>
      </c>
      <c r="I23" s="259"/>
      <c r="J23" s="266">
        <f>SUM(J16:J22)</f>
        <v>0</v>
      </c>
      <c r="K23" s="82"/>
      <c r="L23" s="82"/>
      <c r="M23" s="82"/>
      <c r="N23" s="82"/>
      <c r="O23" s="82"/>
      <c r="P23" s="82"/>
      <c r="Q23" s="82"/>
    </row>
    <row r="24" spans="1:17" ht="15.75">
      <c r="C24" s="309"/>
      <c r="D24" s="316"/>
      <c r="E24" s="439"/>
      <c r="F24" s="177"/>
      <c r="G24" s="177"/>
      <c r="H24" s="177"/>
      <c r="I24" s="177"/>
      <c r="J24" s="176"/>
      <c r="K24" s="82"/>
      <c r="L24" s="82"/>
      <c r="M24" s="82"/>
      <c r="N24" s="82"/>
      <c r="O24" s="82"/>
      <c r="P24" s="82"/>
      <c r="Q24" s="82"/>
    </row>
    <row r="25" spans="1:17" ht="30">
      <c r="C25" s="297" t="s">
        <v>1240</v>
      </c>
      <c r="D25" s="316" t="s">
        <v>1942</v>
      </c>
      <c r="E25" s="440"/>
      <c r="F25" s="125"/>
      <c r="G25" s="125"/>
      <c r="H25" s="125"/>
      <c r="I25" s="125"/>
      <c r="J25" s="441"/>
      <c r="K25" s="82"/>
      <c r="L25" s="82"/>
      <c r="M25" s="82"/>
      <c r="N25" s="82"/>
      <c r="O25" s="82"/>
      <c r="P25" s="82"/>
      <c r="Q25" s="82"/>
    </row>
    <row r="26" spans="1:17" ht="15.75">
      <c r="C26" s="297"/>
      <c r="D26" s="316"/>
      <c r="E26" s="442"/>
      <c r="F26" s="175"/>
      <c r="G26" s="175"/>
      <c r="H26" s="175"/>
      <c r="I26" s="175"/>
      <c r="J26" s="174"/>
      <c r="K26" s="82"/>
      <c r="L26" s="82"/>
      <c r="M26" s="82"/>
      <c r="N26" s="82"/>
      <c r="O26" s="82"/>
      <c r="P26" s="82"/>
      <c r="Q26" s="82"/>
    </row>
    <row r="27" spans="1:17" ht="15.75">
      <c r="B27" s="32" t="s">
        <v>1287</v>
      </c>
      <c r="C27" s="297"/>
      <c r="D27" s="504"/>
      <c r="E27" s="233" t="s">
        <v>1993</v>
      </c>
      <c r="F27" s="162"/>
      <c r="G27" s="162"/>
      <c r="H27" s="392">
        <f t="shared" ref="H27:H33" si="2">MAX((F27-G27),0)</f>
        <v>0</v>
      </c>
      <c r="I27" s="464">
        <v>0.2</v>
      </c>
      <c r="J27" s="266">
        <f t="shared" ref="J27:J33" si="3">H27*I27</f>
        <v>0</v>
      </c>
      <c r="K27" s="82"/>
      <c r="L27" s="459"/>
      <c r="M27" s="82"/>
      <c r="N27" s="82"/>
      <c r="O27" s="82"/>
      <c r="P27" s="82"/>
      <c r="Q27" s="82"/>
    </row>
    <row r="28" spans="1:17" ht="15.75">
      <c r="B28" s="32" t="s">
        <v>1288</v>
      </c>
      <c r="C28" s="297"/>
      <c r="D28" s="316"/>
      <c r="E28" s="233" t="s">
        <v>2135</v>
      </c>
      <c r="F28" s="162"/>
      <c r="G28" s="162"/>
      <c r="H28" s="392">
        <f t="shared" si="2"/>
        <v>0</v>
      </c>
      <c r="I28" s="464">
        <v>0.3</v>
      </c>
      <c r="J28" s="266">
        <f t="shared" si="3"/>
        <v>0</v>
      </c>
      <c r="K28" s="82"/>
      <c r="L28" s="459"/>
      <c r="M28" s="82"/>
      <c r="N28" s="82"/>
      <c r="O28" s="82"/>
      <c r="P28" s="82"/>
      <c r="Q28" s="82"/>
    </row>
    <row r="29" spans="1:17" ht="15.75">
      <c r="B29" s="32" t="s">
        <v>1553</v>
      </c>
      <c r="C29" s="297"/>
      <c r="D29" s="501"/>
      <c r="E29" s="233" t="s">
        <v>1600</v>
      </c>
      <c r="F29" s="162"/>
      <c r="G29" s="162"/>
      <c r="H29" s="392">
        <f t="shared" si="2"/>
        <v>0</v>
      </c>
      <c r="I29" s="464">
        <v>0.5</v>
      </c>
      <c r="J29" s="266">
        <f t="shared" si="3"/>
        <v>0</v>
      </c>
      <c r="K29" s="82"/>
      <c r="L29" s="459"/>
      <c r="M29" s="82"/>
      <c r="N29" s="82"/>
      <c r="O29" s="82"/>
      <c r="P29" s="82"/>
      <c r="Q29" s="82"/>
    </row>
    <row r="30" spans="1:17" ht="15.75">
      <c r="A30" s="876"/>
      <c r="B30" s="875" t="s">
        <v>1554</v>
      </c>
      <c r="C30" s="297"/>
      <c r="D30" s="316"/>
      <c r="E30" s="233" t="s">
        <v>1601</v>
      </c>
      <c r="F30" s="162"/>
      <c r="G30" s="162"/>
      <c r="H30" s="392">
        <f t="shared" si="2"/>
        <v>0</v>
      </c>
      <c r="I30" s="464">
        <v>1</v>
      </c>
      <c r="J30" s="266">
        <f t="shared" si="3"/>
        <v>0</v>
      </c>
      <c r="K30" s="82"/>
      <c r="L30" s="459"/>
      <c r="M30" s="82"/>
      <c r="N30" s="82"/>
      <c r="O30" s="82"/>
      <c r="P30" s="82"/>
      <c r="Q30" s="82"/>
    </row>
    <row r="31" spans="1:17" ht="15.75">
      <c r="B31" s="32" t="s">
        <v>138</v>
      </c>
      <c r="C31" s="465"/>
      <c r="D31" s="874"/>
      <c r="E31" s="437" t="s">
        <v>1991</v>
      </c>
      <c r="F31" s="251"/>
      <c r="G31" s="251"/>
      <c r="H31" s="392">
        <f t="shared" si="2"/>
        <v>0</v>
      </c>
      <c r="I31" s="464">
        <v>12.5</v>
      </c>
      <c r="J31" s="266">
        <f t="shared" si="3"/>
        <v>0</v>
      </c>
      <c r="K31" s="82"/>
      <c r="L31" s="82"/>
      <c r="M31" s="82"/>
      <c r="N31" s="82"/>
      <c r="O31" s="82"/>
      <c r="P31" s="82"/>
      <c r="Q31" s="82"/>
    </row>
    <row r="32" spans="1:17" ht="15.75">
      <c r="B32" s="32" t="s">
        <v>139</v>
      </c>
      <c r="C32" s="465"/>
      <c r="D32" s="503"/>
      <c r="E32" s="437" t="s">
        <v>435</v>
      </c>
      <c r="F32" s="251"/>
      <c r="G32" s="251"/>
      <c r="H32" s="392">
        <f t="shared" si="2"/>
        <v>0</v>
      </c>
      <c r="I32" s="464">
        <v>12.5</v>
      </c>
      <c r="J32" s="266">
        <f t="shared" si="3"/>
        <v>0</v>
      </c>
      <c r="K32" s="82"/>
      <c r="L32" s="82"/>
      <c r="M32" s="82"/>
      <c r="N32" s="82"/>
      <c r="O32" s="82"/>
      <c r="P32" s="82"/>
      <c r="Q32" s="82"/>
    </row>
    <row r="33" spans="2:17" s="25" customFormat="1" ht="15.75">
      <c r="B33" s="32" t="s">
        <v>140</v>
      </c>
      <c r="C33" s="465"/>
      <c r="D33" s="503"/>
      <c r="E33" s="437" t="s">
        <v>436</v>
      </c>
      <c r="F33" s="251"/>
      <c r="G33" s="251"/>
      <c r="H33" s="392">
        <f t="shared" si="2"/>
        <v>0</v>
      </c>
      <c r="I33" s="464">
        <v>12.5</v>
      </c>
      <c r="J33" s="266">
        <f t="shared" si="3"/>
        <v>0</v>
      </c>
      <c r="K33" s="82"/>
      <c r="L33" s="459"/>
      <c r="M33" s="82"/>
      <c r="N33" s="82"/>
      <c r="O33" s="82"/>
      <c r="P33" s="82"/>
      <c r="Q33" s="82"/>
    </row>
    <row r="34" spans="2:17" s="25" customFormat="1" ht="15.75">
      <c r="B34" s="32" t="s">
        <v>1644</v>
      </c>
      <c r="C34" s="333"/>
      <c r="D34" s="501" t="s">
        <v>1884</v>
      </c>
      <c r="E34" s="259"/>
      <c r="F34" s="266">
        <f>SUM(F27:F33)</f>
        <v>0</v>
      </c>
      <c r="G34" s="266">
        <f>SUM(G27:G33)</f>
        <v>0</v>
      </c>
      <c r="H34" s="266">
        <f>SUM(H27:H33)</f>
        <v>0</v>
      </c>
      <c r="I34" s="259"/>
      <c r="J34" s="266">
        <f>SUM(J27:J33)</f>
        <v>0</v>
      </c>
      <c r="K34" s="82"/>
      <c r="L34" s="459"/>
      <c r="M34" s="82"/>
      <c r="N34" s="82"/>
      <c r="O34" s="82"/>
      <c r="P34" s="82"/>
      <c r="Q34" s="82"/>
    </row>
    <row r="35" spans="2:17" s="25" customFormat="1" ht="15.75">
      <c r="B35" s="29"/>
      <c r="C35" s="309"/>
      <c r="D35" s="316"/>
      <c r="E35" s="371"/>
      <c r="F35" s="288"/>
      <c r="G35" s="288"/>
      <c r="H35" s="288"/>
      <c r="I35" s="288"/>
      <c r="J35" s="372"/>
      <c r="K35" s="82"/>
      <c r="L35" s="459"/>
      <c r="M35" s="82"/>
      <c r="N35" s="82"/>
      <c r="O35" s="82"/>
      <c r="P35" s="82"/>
      <c r="Q35" s="82"/>
    </row>
    <row r="36" spans="2:17" s="25" customFormat="1" ht="30">
      <c r="B36" s="32" t="s">
        <v>2306</v>
      </c>
      <c r="C36" s="297" t="s">
        <v>1959</v>
      </c>
      <c r="D36" s="316" t="s">
        <v>1583</v>
      </c>
      <c r="E36" s="233" t="s">
        <v>1993</v>
      </c>
      <c r="F36" s="162"/>
      <c r="G36" s="162"/>
      <c r="H36" s="392">
        <f t="shared" ref="H36:H42" si="4">MAX((F36-G36),0)</f>
        <v>0</v>
      </c>
      <c r="I36" s="464">
        <v>1</v>
      </c>
      <c r="J36" s="266">
        <f t="shared" ref="J36:J42" si="5">H36*I36</f>
        <v>0</v>
      </c>
      <c r="K36" s="82"/>
      <c r="L36" s="459"/>
      <c r="M36" s="82"/>
      <c r="N36" s="82"/>
      <c r="O36" s="82"/>
      <c r="P36" s="82"/>
      <c r="Q36" s="82"/>
    </row>
    <row r="37" spans="2:17" s="25" customFormat="1" ht="15.75">
      <c r="B37" s="32" t="s">
        <v>2305</v>
      </c>
      <c r="C37" s="297"/>
      <c r="D37" s="501"/>
      <c r="E37" s="233" t="s">
        <v>2135</v>
      </c>
      <c r="F37" s="162"/>
      <c r="G37" s="162"/>
      <c r="H37" s="392">
        <f t="shared" si="4"/>
        <v>0</v>
      </c>
      <c r="I37" s="464">
        <v>1</v>
      </c>
      <c r="J37" s="266">
        <f t="shared" si="5"/>
        <v>0</v>
      </c>
      <c r="K37" s="82"/>
      <c r="L37" s="82"/>
      <c r="M37" s="82"/>
      <c r="N37" s="82"/>
      <c r="O37" s="82"/>
      <c r="P37" s="82"/>
      <c r="Q37" s="82"/>
    </row>
    <row r="38" spans="2:17" s="25" customFormat="1" ht="15.75">
      <c r="B38" s="32" t="s">
        <v>2025</v>
      </c>
      <c r="C38" s="297"/>
      <c r="D38" s="316"/>
      <c r="E38" s="233" t="s">
        <v>1600</v>
      </c>
      <c r="F38" s="162"/>
      <c r="G38" s="162"/>
      <c r="H38" s="392">
        <f t="shared" si="4"/>
        <v>0</v>
      </c>
      <c r="I38" s="464">
        <v>1</v>
      </c>
      <c r="J38" s="266">
        <f t="shared" si="5"/>
        <v>0</v>
      </c>
      <c r="K38" s="82"/>
      <c r="L38" s="82"/>
      <c r="M38" s="82"/>
      <c r="N38" s="82"/>
      <c r="O38" s="82"/>
      <c r="P38" s="82"/>
      <c r="Q38" s="82"/>
    </row>
    <row r="39" spans="2:17" s="25" customFormat="1" ht="15.75">
      <c r="B39" s="32" t="s">
        <v>1938</v>
      </c>
      <c r="C39" s="297"/>
      <c r="D39" s="501"/>
      <c r="E39" s="233" t="s">
        <v>1601</v>
      </c>
      <c r="F39" s="162"/>
      <c r="G39" s="162"/>
      <c r="H39" s="392">
        <f t="shared" si="4"/>
        <v>0</v>
      </c>
      <c r="I39" s="464">
        <v>1.5</v>
      </c>
      <c r="J39" s="266">
        <f t="shared" si="5"/>
        <v>0</v>
      </c>
      <c r="K39" s="82"/>
      <c r="L39" s="82"/>
      <c r="M39" s="82"/>
      <c r="N39" s="82"/>
      <c r="O39" s="82"/>
      <c r="P39" s="82"/>
      <c r="Q39" s="82"/>
    </row>
    <row r="40" spans="2:17" s="25" customFormat="1" ht="15.75">
      <c r="B40" s="32" t="s">
        <v>141</v>
      </c>
      <c r="C40" s="465"/>
      <c r="D40" s="874"/>
      <c r="E40" s="437" t="s">
        <v>1991</v>
      </c>
      <c r="F40" s="251"/>
      <c r="G40" s="251"/>
      <c r="H40" s="392">
        <f t="shared" si="4"/>
        <v>0</v>
      </c>
      <c r="I40" s="464">
        <v>12.5</v>
      </c>
      <c r="J40" s="266">
        <f t="shared" si="5"/>
        <v>0</v>
      </c>
      <c r="K40" s="82"/>
      <c r="L40" s="82"/>
      <c r="M40" s="82"/>
      <c r="N40" s="82"/>
      <c r="O40" s="82"/>
      <c r="P40" s="82"/>
      <c r="Q40" s="82"/>
    </row>
    <row r="41" spans="2:17" s="25" customFormat="1" ht="15.75">
      <c r="B41" s="32" t="s">
        <v>142</v>
      </c>
      <c r="C41" s="465"/>
      <c r="D41" s="503"/>
      <c r="E41" s="437" t="s">
        <v>435</v>
      </c>
      <c r="F41" s="251"/>
      <c r="G41" s="251"/>
      <c r="H41" s="392">
        <f t="shared" si="4"/>
        <v>0</v>
      </c>
      <c r="I41" s="464">
        <v>12.5</v>
      </c>
      <c r="J41" s="266">
        <f t="shared" si="5"/>
        <v>0</v>
      </c>
      <c r="K41" s="82"/>
      <c r="L41" s="82"/>
      <c r="M41" s="82"/>
      <c r="N41" s="82"/>
      <c r="O41" s="82"/>
      <c r="P41" s="82"/>
      <c r="Q41" s="82"/>
    </row>
    <row r="42" spans="2:17" s="25" customFormat="1" ht="15.75">
      <c r="B42" s="32" t="s">
        <v>340</v>
      </c>
      <c r="C42" s="465"/>
      <c r="D42" s="503"/>
      <c r="E42" s="437" t="s">
        <v>436</v>
      </c>
      <c r="F42" s="251"/>
      <c r="G42" s="251"/>
      <c r="H42" s="392">
        <f t="shared" si="4"/>
        <v>0</v>
      </c>
      <c r="I42" s="464">
        <v>12.5</v>
      </c>
      <c r="J42" s="266">
        <f t="shared" si="5"/>
        <v>0</v>
      </c>
      <c r="K42" s="82"/>
      <c r="L42" s="459"/>
      <c r="M42" s="82"/>
      <c r="N42" s="82"/>
      <c r="O42" s="82"/>
      <c r="P42" s="82"/>
      <c r="Q42" s="82"/>
    </row>
    <row r="43" spans="2:17" s="25" customFormat="1" ht="15.75">
      <c r="B43" s="32" t="s">
        <v>1906</v>
      </c>
      <c r="C43" s="333"/>
      <c r="D43" s="504" t="s">
        <v>1884</v>
      </c>
      <c r="E43" s="259"/>
      <c r="F43" s="266">
        <f>SUM(F36:F42)</f>
        <v>0</v>
      </c>
      <c r="G43" s="266">
        <f>SUM(G36:G42)</f>
        <v>0</v>
      </c>
      <c r="H43" s="266">
        <f>SUM(H36:H42)</f>
        <v>0</v>
      </c>
      <c r="I43" s="259"/>
      <c r="J43" s="266">
        <f>SUM(J36:J42)</f>
        <v>0</v>
      </c>
      <c r="K43" s="82"/>
      <c r="L43" s="459"/>
      <c r="M43" s="82"/>
      <c r="N43" s="82"/>
      <c r="O43" s="82"/>
      <c r="P43" s="82"/>
      <c r="Q43" s="82"/>
    </row>
    <row r="44" spans="2:17" s="25" customFormat="1" ht="15.75">
      <c r="B44" s="29"/>
      <c r="C44" s="309"/>
      <c r="D44" s="316"/>
      <c r="E44" s="439"/>
      <c r="F44" s="177"/>
      <c r="G44" s="177"/>
      <c r="H44" s="177"/>
      <c r="I44" s="177"/>
      <c r="J44" s="176"/>
      <c r="K44" s="82"/>
      <c r="L44" s="459"/>
      <c r="M44" s="82"/>
      <c r="N44" s="82"/>
      <c r="O44" s="82"/>
      <c r="P44" s="82"/>
      <c r="Q44" s="82"/>
    </row>
    <row r="45" spans="2:17" s="25" customFormat="1" ht="45">
      <c r="B45" s="29"/>
      <c r="C45" s="297" t="s">
        <v>1976</v>
      </c>
      <c r="D45" s="316" t="s">
        <v>1584</v>
      </c>
      <c r="E45" s="442"/>
      <c r="F45" s="175"/>
      <c r="G45" s="175"/>
      <c r="H45" s="175"/>
      <c r="I45" s="175"/>
      <c r="J45" s="174"/>
      <c r="K45" s="82"/>
      <c r="L45" s="459"/>
      <c r="M45" s="82"/>
      <c r="N45" s="82"/>
      <c r="O45" s="82"/>
      <c r="P45" s="82"/>
      <c r="Q45" s="82"/>
    </row>
    <row r="46" spans="2:17" s="25" customFormat="1" ht="15.75">
      <c r="B46" s="32" t="s">
        <v>1881</v>
      </c>
      <c r="C46" s="297"/>
      <c r="D46" s="501"/>
      <c r="E46" s="233" t="s">
        <v>1993</v>
      </c>
      <c r="F46" s="162"/>
      <c r="G46" s="162"/>
      <c r="H46" s="392">
        <f t="shared" ref="H46:H52" si="6">MAX((F46-G46),0)</f>
        <v>0</v>
      </c>
      <c r="I46" s="464">
        <v>0.2</v>
      </c>
      <c r="J46" s="266">
        <f t="shared" ref="J46:J52" si="7">H46*I46</f>
        <v>0</v>
      </c>
      <c r="K46" s="82"/>
      <c r="L46" s="459"/>
      <c r="M46" s="82"/>
      <c r="N46" s="82"/>
      <c r="O46" s="82"/>
      <c r="P46" s="82"/>
      <c r="Q46" s="82"/>
    </row>
    <row r="47" spans="2:17" s="25" customFormat="1" ht="15.75">
      <c r="B47" s="32" t="s">
        <v>1880</v>
      </c>
      <c r="C47" s="297"/>
      <c r="D47" s="316"/>
      <c r="E47" s="233" t="s">
        <v>2135</v>
      </c>
      <c r="F47" s="162"/>
      <c r="G47" s="162"/>
      <c r="H47" s="392">
        <f t="shared" si="6"/>
        <v>0</v>
      </c>
      <c r="I47" s="464">
        <v>0.3</v>
      </c>
      <c r="J47" s="266">
        <f t="shared" si="7"/>
        <v>0</v>
      </c>
      <c r="K47" s="82"/>
      <c r="L47" s="82"/>
      <c r="M47" s="82"/>
      <c r="N47" s="82"/>
      <c r="O47" s="82"/>
      <c r="P47" s="82"/>
      <c r="Q47" s="82"/>
    </row>
    <row r="48" spans="2:17" s="25" customFormat="1" ht="15.75">
      <c r="B48" s="32" t="s">
        <v>1879</v>
      </c>
      <c r="C48" s="297"/>
      <c r="D48" s="501"/>
      <c r="E48" s="233" t="s">
        <v>1600</v>
      </c>
      <c r="F48" s="162"/>
      <c r="G48" s="162"/>
      <c r="H48" s="392">
        <f t="shared" si="6"/>
        <v>0</v>
      </c>
      <c r="I48" s="464">
        <v>0.5</v>
      </c>
      <c r="J48" s="266">
        <f t="shared" si="7"/>
        <v>0</v>
      </c>
      <c r="K48" s="82"/>
      <c r="L48" s="82"/>
      <c r="M48" s="82"/>
      <c r="N48" s="82"/>
      <c r="O48" s="82"/>
      <c r="P48" s="82"/>
      <c r="Q48" s="82"/>
    </row>
    <row r="49" spans="2:17" s="25" customFormat="1" ht="15.75">
      <c r="B49" s="32" t="s">
        <v>1335</v>
      </c>
      <c r="C49" s="297"/>
      <c r="D49" s="316"/>
      <c r="E49" s="233" t="s">
        <v>1601</v>
      </c>
      <c r="F49" s="162"/>
      <c r="G49" s="162"/>
      <c r="H49" s="392">
        <f t="shared" si="6"/>
        <v>0</v>
      </c>
      <c r="I49" s="464">
        <v>1</v>
      </c>
      <c r="J49" s="266">
        <f t="shared" si="7"/>
        <v>0</v>
      </c>
      <c r="K49" s="82"/>
      <c r="L49" s="82"/>
      <c r="M49" s="82"/>
      <c r="N49" s="82"/>
      <c r="O49" s="82"/>
      <c r="P49" s="82"/>
      <c r="Q49" s="82"/>
    </row>
    <row r="50" spans="2:17" s="25" customFormat="1" ht="15.75">
      <c r="B50" s="32" t="s">
        <v>341</v>
      </c>
      <c r="C50" s="465"/>
      <c r="D50" s="874"/>
      <c r="E50" s="437" t="s">
        <v>1991</v>
      </c>
      <c r="F50" s="251"/>
      <c r="G50" s="251"/>
      <c r="H50" s="392">
        <f t="shared" si="6"/>
        <v>0</v>
      </c>
      <c r="I50" s="464">
        <v>12.5</v>
      </c>
      <c r="J50" s="266">
        <f t="shared" si="7"/>
        <v>0</v>
      </c>
      <c r="K50" s="82"/>
      <c r="L50" s="82"/>
      <c r="M50" s="82"/>
      <c r="N50" s="82"/>
      <c r="O50" s="82"/>
      <c r="P50" s="82"/>
      <c r="Q50" s="82"/>
    </row>
    <row r="51" spans="2:17" s="25" customFormat="1" ht="15.75">
      <c r="B51" s="32" t="s">
        <v>342</v>
      </c>
      <c r="C51" s="465"/>
      <c r="D51" s="503"/>
      <c r="E51" s="437" t="s">
        <v>435</v>
      </c>
      <c r="F51" s="251"/>
      <c r="G51" s="251"/>
      <c r="H51" s="392">
        <f t="shared" si="6"/>
        <v>0</v>
      </c>
      <c r="I51" s="464">
        <v>12.5</v>
      </c>
      <c r="J51" s="266">
        <f t="shared" si="7"/>
        <v>0</v>
      </c>
      <c r="K51" s="82"/>
      <c r="L51" s="82"/>
      <c r="M51" s="82"/>
      <c r="N51" s="82"/>
      <c r="O51" s="82"/>
      <c r="P51" s="82"/>
      <c r="Q51" s="82"/>
    </row>
    <row r="52" spans="2:17" s="25" customFormat="1" ht="15.75">
      <c r="B52" s="32" t="s">
        <v>343</v>
      </c>
      <c r="C52" s="465"/>
      <c r="D52" s="503"/>
      <c r="E52" s="437" t="s">
        <v>436</v>
      </c>
      <c r="F52" s="251"/>
      <c r="G52" s="251"/>
      <c r="H52" s="392">
        <f t="shared" si="6"/>
        <v>0</v>
      </c>
      <c r="I52" s="464">
        <v>12.5</v>
      </c>
      <c r="J52" s="266">
        <f t="shared" si="7"/>
        <v>0</v>
      </c>
      <c r="K52" s="82"/>
      <c r="L52" s="459"/>
      <c r="M52" s="82"/>
      <c r="N52" s="82"/>
      <c r="O52" s="82"/>
      <c r="P52" s="82"/>
      <c r="Q52" s="82"/>
    </row>
    <row r="53" spans="2:17" s="25" customFormat="1" ht="15.75">
      <c r="B53" s="32" t="s">
        <v>1749</v>
      </c>
      <c r="C53" s="333"/>
      <c r="D53" s="501" t="s">
        <v>1884</v>
      </c>
      <c r="E53" s="259"/>
      <c r="F53" s="266">
        <f>SUM(F46:F52)</f>
        <v>0</v>
      </c>
      <c r="G53" s="266">
        <f>SUM(G46:G52)</f>
        <v>0</v>
      </c>
      <c r="H53" s="266">
        <f>SUM(H46:H52)</f>
        <v>0</v>
      </c>
      <c r="I53" s="259"/>
      <c r="J53" s="266">
        <f>SUM(J46:J52)</f>
        <v>0</v>
      </c>
      <c r="K53" s="82"/>
      <c r="L53" s="82"/>
      <c r="M53" s="82"/>
      <c r="N53" s="82"/>
      <c r="O53" s="82"/>
      <c r="P53" s="82"/>
      <c r="Q53" s="82"/>
    </row>
    <row r="54" spans="2:17" s="25" customFormat="1" ht="15.75">
      <c r="B54" s="29"/>
      <c r="C54" s="309"/>
      <c r="D54" s="316"/>
      <c r="E54" s="439"/>
      <c r="F54" s="177"/>
      <c r="G54" s="177"/>
      <c r="H54" s="177"/>
      <c r="I54" s="177"/>
      <c r="J54" s="176"/>
      <c r="K54" s="82"/>
      <c r="L54" s="82"/>
      <c r="M54" s="82"/>
      <c r="N54" s="82"/>
      <c r="O54" s="82"/>
      <c r="P54" s="82"/>
      <c r="Q54" s="82"/>
    </row>
    <row r="55" spans="2:17" s="25" customFormat="1" ht="15.75">
      <c r="B55" s="29"/>
      <c r="C55" s="297">
        <v>1.2</v>
      </c>
      <c r="D55" s="117" t="s">
        <v>1885</v>
      </c>
      <c r="E55" s="440"/>
      <c r="F55" s="125"/>
      <c r="G55" s="125"/>
      <c r="H55" s="125"/>
      <c r="I55" s="125"/>
      <c r="J55" s="441"/>
      <c r="K55" s="82"/>
      <c r="L55" s="82"/>
      <c r="M55" s="82"/>
      <c r="N55" s="82"/>
      <c r="O55" s="82"/>
      <c r="P55" s="82"/>
      <c r="Q55" s="82"/>
    </row>
    <row r="56" spans="2:17" s="25" customFormat="1" ht="15.75">
      <c r="B56" s="29"/>
      <c r="C56" s="297"/>
      <c r="D56" s="316"/>
      <c r="E56" s="442"/>
      <c r="F56" s="175"/>
      <c r="G56" s="175"/>
      <c r="H56" s="175"/>
      <c r="I56" s="175"/>
      <c r="J56" s="174"/>
      <c r="K56" s="82"/>
      <c r="L56" s="82"/>
      <c r="M56" s="82"/>
      <c r="N56" s="82"/>
      <c r="O56" s="82"/>
      <c r="P56" s="82"/>
      <c r="Q56" s="82"/>
    </row>
    <row r="57" spans="2:17" s="25" customFormat="1" ht="30">
      <c r="B57" s="873" t="s">
        <v>1736</v>
      </c>
      <c r="C57" s="297"/>
      <c r="D57" s="504" t="s">
        <v>432</v>
      </c>
      <c r="E57" s="259"/>
      <c r="F57" s="162"/>
      <c r="G57" s="162"/>
      <c r="H57" s="392">
        <f>MAX((F57-G57),0)</f>
        <v>0</v>
      </c>
      <c r="I57" s="263"/>
      <c r="J57" s="266">
        <f>H57*I57</f>
        <v>0</v>
      </c>
      <c r="K57" s="82"/>
      <c r="L57" s="82"/>
      <c r="M57" s="82"/>
      <c r="N57" s="82"/>
      <c r="O57" s="82"/>
      <c r="P57" s="82"/>
      <c r="Q57" s="82"/>
    </row>
    <row r="58" spans="2:17" s="25" customFormat="1" ht="30">
      <c r="B58" s="873" t="s">
        <v>1761</v>
      </c>
      <c r="C58" s="465"/>
      <c r="D58" s="503" t="s">
        <v>437</v>
      </c>
      <c r="E58" s="262"/>
      <c r="F58" s="251"/>
      <c r="G58" s="251"/>
      <c r="H58" s="392">
        <f>MAX((F58-G58),0)</f>
        <v>0</v>
      </c>
      <c r="I58" s="464">
        <v>12.5</v>
      </c>
      <c r="J58" s="266">
        <f>H58*I58</f>
        <v>0</v>
      </c>
      <c r="K58" s="82"/>
      <c r="L58" s="82"/>
      <c r="M58" s="82"/>
      <c r="N58" s="82"/>
      <c r="O58" s="82"/>
      <c r="P58" s="82"/>
      <c r="Q58" s="82"/>
    </row>
    <row r="59" spans="2:17" s="25" customFormat="1" ht="30">
      <c r="B59" s="873" t="s">
        <v>1760</v>
      </c>
      <c r="C59" s="868"/>
      <c r="D59" s="511" t="s">
        <v>434</v>
      </c>
      <c r="E59" s="262"/>
      <c r="F59" s="251"/>
      <c r="G59" s="251"/>
      <c r="H59" s="392">
        <f>MAX((F59-G59),0)</f>
        <v>0</v>
      </c>
      <c r="I59" s="464">
        <v>12.5</v>
      </c>
      <c r="J59" s="266">
        <f>H59*I59</f>
        <v>0</v>
      </c>
      <c r="K59" s="82"/>
      <c r="L59" s="82"/>
      <c r="M59" s="82"/>
      <c r="N59" s="82"/>
      <c r="O59" s="82"/>
      <c r="P59" s="82"/>
      <c r="Q59" s="82"/>
    </row>
    <row r="60" spans="2:17" s="25" customFormat="1" ht="15.75">
      <c r="B60" s="29"/>
      <c r="C60" s="498"/>
      <c r="D60" s="513"/>
      <c r="E60" s="439"/>
      <c r="F60" s="177"/>
      <c r="G60" s="177"/>
      <c r="H60" s="177"/>
      <c r="I60" s="300"/>
      <c r="J60" s="176"/>
      <c r="K60" s="82"/>
      <c r="L60" s="82"/>
      <c r="M60" s="82"/>
      <c r="N60" s="82"/>
      <c r="O60" s="82"/>
      <c r="P60" s="82"/>
      <c r="Q60" s="82"/>
    </row>
    <row r="61" spans="2:17" s="25" customFormat="1" ht="75">
      <c r="B61" s="29"/>
      <c r="C61" s="498"/>
      <c r="D61" s="513" t="s">
        <v>2218</v>
      </c>
      <c r="E61" s="440"/>
      <c r="F61" s="125"/>
      <c r="G61" s="125"/>
      <c r="H61" s="125"/>
      <c r="I61" s="125"/>
      <c r="J61" s="441"/>
      <c r="K61" s="82"/>
      <c r="L61" s="82"/>
      <c r="M61" s="82"/>
      <c r="N61" s="82"/>
      <c r="O61" s="82"/>
      <c r="P61" s="82"/>
      <c r="Q61" s="82"/>
    </row>
    <row r="62" spans="2:17" s="25" customFormat="1" ht="15.75">
      <c r="B62" s="29"/>
      <c r="C62" s="498"/>
      <c r="D62" s="499"/>
      <c r="E62" s="440"/>
      <c r="F62" s="125"/>
      <c r="G62" s="125"/>
      <c r="H62" s="125"/>
      <c r="I62" s="125"/>
      <c r="J62" s="441"/>
      <c r="K62" s="82"/>
      <c r="L62" s="82"/>
      <c r="M62" s="82"/>
      <c r="N62" s="82"/>
      <c r="O62" s="82"/>
      <c r="P62" s="82"/>
      <c r="Q62" s="82"/>
    </row>
    <row r="63" spans="2:17" s="25" customFormat="1" ht="15.75">
      <c r="B63" s="29"/>
      <c r="C63" s="498"/>
      <c r="D63" s="505"/>
      <c r="E63" s="440"/>
      <c r="F63" s="125"/>
      <c r="G63" s="125"/>
      <c r="H63" s="125"/>
      <c r="I63" s="125"/>
      <c r="J63" s="441"/>
      <c r="K63" s="82"/>
      <c r="L63" s="459"/>
      <c r="M63" s="82"/>
      <c r="N63" s="82"/>
      <c r="O63" s="82"/>
      <c r="P63" s="82"/>
      <c r="Q63" s="82"/>
    </row>
    <row r="64" spans="2:17" s="25" customFormat="1" ht="15.75">
      <c r="B64" s="29"/>
      <c r="C64" s="227">
        <v>2</v>
      </c>
      <c r="D64" s="117" t="s">
        <v>842</v>
      </c>
      <c r="E64" s="440"/>
      <c r="F64" s="125"/>
      <c r="G64" s="125"/>
      <c r="H64" s="125"/>
      <c r="I64" s="125"/>
      <c r="J64" s="441"/>
      <c r="K64" s="82"/>
      <c r="L64" s="459"/>
      <c r="M64" s="82"/>
      <c r="N64" s="82"/>
      <c r="O64" s="82"/>
      <c r="P64" s="82"/>
      <c r="Q64" s="82"/>
    </row>
    <row r="65" spans="2:17" s="25" customFormat="1" ht="15.75">
      <c r="B65" s="29"/>
      <c r="C65" s="227">
        <v>2.1</v>
      </c>
      <c r="D65" s="117" t="s">
        <v>1992</v>
      </c>
      <c r="E65" s="442"/>
      <c r="F65" s="175"/>
      <c r="G65" s="175"/>
      <c r="H65" s="175"/>
      <c r="I65" s="175"/>
      <c r="J65" s="174"/>
      <c r="K65" s="82"/>
      <c r="L65" s="459"/>
      <c r="M65" s="82"/>
      <c r="N65" s="82"/>
      <c r="O65" s="82"/>
      <c r="P65" s="82"/>
      <c r="Q65" s="82"/>
    </row>
    <row r="66" spans="2:17" s="25" customFormat="1" ht="30">
      <c r="B66" s="32" t="s">
        <v>1273</v>
      </c>
      <c r="C66" s="309" t="s">
        <v>1778</v>
      </c>
      <c r="D66" s="316" t="s">
        <v>1239</v>
      </c>
      <c r="E66" s="233" t="s">
        <v>1993</v>
      </c>
      <c r="F66" s="162"/>
      <c r="G66" s="162"/>
      <c r="H66" s="392">
        <f t="shared" ref="H66:H72" si="8">MAX((F66-G66),0)</f>
        <v>0</v>
      </c>
      <c r="I66" s="464">
        <v>1</v>
      </c>
      <c r="J66" s="266">
        <f t="shared" ref="J66:J72" si="9">H66*I66</f>
        <v>0</v>
      </c>
      <c r="K66" s="82"/>
      <c r="L66" s="459"/>
      <c r="M66" s="82"/>
      <c r="N66" s="82"/>
      <c r="O66" s="82"/>
      <c r="P66" s="82"/>
      <c r="Q66" s="82"/>
    </row>
    <row r="67" spans="2:17" s="25" customFormat="1" ht="15.75">
      <c r="B67" s="32" t="s">
        <v>1274</v>
      </c>
      <c r="C67" s="297"/>
      <c r="D67" s="501"/>
      <c r="E67" s="233" t="s">
        <v>2135</v>
      </c>
      <c r="F67" s="162"/>
      <c r="G67" s="162"/>
      <c r="H67" s="392">
        <f t="shared" si="8"/>
        <v>0</v>
      </c>
      <c r="I67" s="464">
        <v>1</v>
      </c>
      <c r="J67" s="266">
        <f t="shared" si="9"/>
        <v>0</v>
      </c>
      <c r="K67" s="82"/>
      <c r="L67" s="459"/>
      <c r="M67" s="82"/>
      <c r="N67" s="82"/>
      <c r="O67" s="82"/>
      <c r="P67" s="82"/>
      <c r="Q67" s="82"/>
    </row>
    <row r="68" spans="2:17" s="25" customFormat="1" ht="15.75">
      <c r="B68" s="32" t="s">
        <v>2328</v>
      </c>
      <c r="C68" s="297"/>
      <c r="D68" s="316"/>
      <c r="E68" s="233" t="s">
        <v>1600</v>
      </c>
      <c r="F68" s="162"/>
      <c r="G68" s="162"/>
      <c r="H68" s="392">
        <f t="shared" si="8"/>
        <v>0</v>
      </c>
      <c r="I68" s="464">
        <v>1</v>
      </c>
      <c r="J68" s="266">
        <f t="shared" si="9"/>
        <v>0</v>
      </c>
      <c r="K68" s="82"/>
      <c r="L68" s="82"/>
      <c r="M68" s="82"/>
      <c r="N68" s="82"/>
      <c r="O68" s="82"/>
      <c r="P68" s="82"/>
      <c r="Q68" s="82"/>
    </row>
    <row r="69" spans="2:17" s="25" customFormat="1" ht="15.75">
      <c r="B69" s="32" t="s">
        <v>1996</v>
      </c>
      <c r="C69" s="297"/>
      <c r="D69" s="501"/>
      <c r="E69" s="233" t="s">
        <v>1601</v>
      </c>
      <c r="F69" s="162"/>
      <c r="G69" s="162"/>
      <c r="H69" s="392">
        <f t="shared" si="8"/>
        <v>0</v>
      </c>
      <c r="I69" s="464">
        <v>1.5</v>
      </c>
      <c r="J69" s="266">
        <f t="shared" si="9"/>
        <v>0</v>
      </c>
      <c r="K69" s="82"/>
      <c r="L69" s="82"/>
      <c r="M69" s="82"/>
      <c r="N69" s="82"/>
      <c r="O69" s="82"/>
      <c r="P69" s="82"/>
      <c r="Q69" s="82"/>
    </row>
    <row r="70" spans="2:17" s="25" customFormat="1" ht="15.75">
      <c r="B70" s="32" t="s">
        <v>1997</v>
      </c>
      <c r="C70" s="297"/>
      <c r="D70" s="316"/>
      <c r="E70" s="233" t="s">
        <v>1991</v>
      </c>
      <c r="F70" s="162"/>
      <c r="G70" s="162"/>
      <c r="H70" s="392">
        <f t="shared" si="8"/>
        <v>0</v>
      </c>
      <c r="I70" s="464">
        <v>4</v>
      </c>
      <c r="J70" s="266">
        <f t="shared" si="9"/>
        <v>0</v>
      </c>
      <c r="K70" s="82"/>
      <c r="L70" s="82"/>
      <c r="M70" s="82"/>
      <c r="N70" s="82"/>
      <c r="O70" s="82"/>
      <c r="P70" s="82"/>
      <c r="Q70" s="82"/>
    </row>
    <row r="71" spans="2:17" s="25" customFormat="1" ht="15.75">
      <c r="B71" s="32" t="s">
        <v>344</v>
      </c>
      <c r="C71" s="465"/>
      <c r="D71" s="871"/>
      <c r="E71" s="437" t="s">
        <v>435</v>
      </c>
      <c r="F71" s="251"/>
      <c r="G71" s="251"/>
      <c r="H71" s="392">
        <f t="shared" si="8"/>
        <v>0</v>
      </c>
      <c r="I71" s="464">
        <v>12.5</v>
      </c>
      <c r="J71" s="266">
        <f t="shared" si="9"/>
        <v>0</v>
      </c>
      <c r="K71" s="82"/>
      <c r="L71" s="82"/>
      <c r="M71" s="82"/>
      <c r="N71" s="82"/>
      <c r="O71" s="82"/>
      <c r="P71" s="82"/>
      <c r="Q71" s="82"/>
    </row>
    <row r="72" spans="2:17" s="25" customFormat="1" ht="15.75">
      <c r="B72" s="32" t="s">
        <v>345</v>
      </c>
      <c r="C72" s="465"/>
      <c r="D72" s="503"/>
      <c r="E72" s="437" t="s">
        <v>436</v>
      </c>
      <c r="F72" s="251"/>
      <c r="G72" s="251"/>
      <c r="H72" s="392">
        <f t="shared" si="8"/>
        <v>0</v>
      </c>
      <c r="I72" s="464">
        <v>12.5</v>
      </c>
      <c r="J72" s="266">
        <f t="shared" si="9"/>
        <v>0</v>
      </c>
      <c r="K72" s="82"/>
      <c r="L72" s="82"/>
      <c r="M72" s="82"/>
      <c r="N72" s="82"/>
      <c r="O72" s="82"/>
      <c r="P72" s="82"/>
      <c r="Q72" s="82"/>
    </row>
    <row r="73" spans="2:17" s="25" customFormat="1" ht="15.75">
      <c r="B73" s="32" t="s">
        <v>1878</v>
      </c>
      <c r="C73" s="333"/>
      <c r="D73" s="501" t="s">
        <v>1884</v>
      </c>
      <c r="E73" s="259"/>
      <c r="F73" s="266">
        <f>SUM(F66:F72)</f>
        <v>0</v>
      </c>
      <c r="G73" s="266">
        <f>SUM(G66:G72)</f>
        <v>0</v>
      </c>
      <c r="H73" s="266">
        <f>SUM(H66:H72)</f>
        <v>0</v>
      </c>
      <c r="I73" s="259"/>
      <c r="J73" s="266">
        <f>SUM(J66:J72)</f>
        <v>0</v>
      </c>
      <c r="K73" s="82"/>
      <c r="L73" s="82"/>
      <c r="M73" s="82"/>
      <c r="N73" s="82"/>
      <c r="O73" s="82"/>
      <c r="P73" s="82"/>
      <c r="Q73" s="82"/>
    </row>
    <row r="74" spans="2:17" s="25" customFormat="1" ht="15.75">
      <c r="B74" s="29"/>
      <c r="C74" s="309"/>
      <c r="D74" s="316"/>
      <c r="E74" s="439"/>
      <c r="F74" s="177"/>
      <c r="G74" s="177"/>
      <c r="H74" s="177"/>
      <c r="I74" s="177"/>
      <c r="J74" s="176"/>
      <c r="K74" s="82"/>
      <c r="L74" s="514"/>
      <c r="M74" s="82"/>
      <c r="N74" s="82"/>
      <c r="O74" s="82"/>
      <c r="P74" s="82"/>
      <c r="Q74" s="82"/>
    </row>
    <row r="75" spans="2:17" s="25" customFormat="1" ht="30">
      <c r="B75" s="32"/>
      <c r="C75" s="297" t="s">
        <v>1240</v>
      </c>
      <c r="D75" s="316" t="s">
        <v>1942</v>
      </c>
      <c r="E75" s="440"/>
      <c r="F75" s="125"/>
      <c r="G75" s="125"/>
      <c r="H75" s="125"/>
      <c r="I75" s="125"/>
      <c r="J75" s="441"/>
      <c r="K75" s="82"/>
      <c r="L75" s="514"/>
      <c r="M75" s="82"/>
      <c r="N75" s="82"/>
      <c r="O75" s="82"/>
      <c r="P75" s="82"/>
      <c r="Q75" s="82"/>
    </row>
    <row r="76" spans="2:17" s="25" customFormat="1" ht="15.75">
      <c r="B76" s="29"/>
      <c r="C76" s="297"/>
      <c r="D76" s="316"/>
      <c r="E76" s="442"/>
      <c r="F76" s="175"/>
      <c r="G76" s="175"/>
      <c r="H76" s="175"/>
      <c r="I76" s="175"/>
      <c r="J76" s="174"/>
      <c r="K76" s="82"/>
      <c r="L76" s="514"/>
      <c r="M76" s="82"/>
      <c r="N76" s="82"/>
      <c r="O76" s="82"/>
      <c r="P76" s="82"/>
      <c r="Q76" s="82"/>
    </row>
    <row r="77" spans="2:17" s="25" customFormat="1" ht="15.75">
      <c r="B77" s="872" t="s">
        <v>1469</v>
      </c>
      <c r="C77" s="297"/>
      <c r="D77" s="316"/>
      <c r="E77" s="233" t="s">
        <v>1993</v>
      </c>
      <c r="F77" s="162"/>
      <c r="G77" s="162"/>
      <c r="H77" s="392">
        <f t="shared" ref="H77:H83" si="10">MAX((F77-G77),0)</f>
        <v>0</v>
      </c>
      <c r="I77" s="464">
        <v>0.2</v>
      </c>
      <c r="J77" s="266">
        <f t="shared" ref="J77:J83" si="11">H77*I77</f>
        <v>0</v>
      </c>
      <c r="K77" s="82"/>
      <c r="L77" s="514"/>
      <c r="M77" s="82"/>
      <c r="N77" s="82"/>
      <c r="O77" s="82"/>
      <c r="P77" s="82"/>
      <c r="Q77" s="82"/>
    </row>
    <row r="78" spans="2:17" s="25" customFormat="1" ht="15.75">
      <c r="B78" s="872" t="s">
        <v>1470</v>
      </c>
      <c r="C78" s="297"/>
      <c r="D78" s="501"/>
      <c r="E78" s="233" t="s">
        <v>2135</v>
      </c>
      <c r="F78" s="162"/>
      <c r="G78" s="162"/>
      <c r="H78" s="392">
        <f t="shared" si="10"/>
        <v>0</v>
      </c>
      <c r="I78" s="464">
        <v>0.3</v>
      </c>
      <c r="J78" s="266">
        <f t="shared" si="11"/>
        <v>0</v>
      </c>
      <c r="K78" s="82"/>
      <c r="L78" s="514"/>
      <c r="M78" s="82"/>
      <c r="N78" s="82"/>
      <c r="O78" s="82"/>
      <c r="P78" s="82"/>
      <c r="Q78" s="82"/>
    </row>
    <row r="79" spans="2:17" s="25" customFormat="1" ht="15.75">
      <c r="B79" s="872" t="s">
        <v>1471</v>
      </c>
      <c r="C79" s="297"/>
      <c r="D79" s="316"/>
      <c r="E79" s="233" t="s">
        <v>1600</v>
      </c>
      <c r="F79" s="162"/>
      <c r="G79" s="162"/>
      <c r="H79" s="392">
        <f t="shared" si="10"/>
        <v>0</v>
      </c>
      <c r="I79" s="464">
        <v>0.5</v>
      </c>
      <c r="J79" s="266">
        <f t="shared" si="11"/>
        <v>0</v>
      </c>
      <c r="K79" s="82"/>
      <c r="L79" s="82"/>
      <c r="M79" s="82"/>
      <c r="N79" s="82"/>
      <c r="O79" s="82"/>
      <c r="P79" s="82"/>
      <c r="Q79" s="82"/>
    </row>
    <row r="80" spans="2:17" s="25" customFormat="1" ht="15.75">
      <c r="B80" s="872" t="s">
        <v>1472</v>
      </c>
      <c r="C80" s="297"/>
      <c r="D80" s="501"/>
      <c r="E80" s="233" t="s">
        <v>1601</v>
      </c>
      <c r="F80" s="162"/>
      <c r="G80" s="162"/>
      <c r="H80" s="392">
        <f t="shared" si="10"/>
        <v>0</v>
      </c>
      <c r="I80" s="464">
        <v>1</v>
      </c>
      <c r="J80" s="266">
        <f t="shared" si="11"/>
        <v>0</v>
      </c>
      <c r="K80" s="82"/>
      <c r="L80" s="82"/>
      <c r="M80" s="82"/>
      <c r="N80" s="82"/>
      <c r="O80" s="82"/>
      <c r="P80" s="82"/>
      <c r="Q80" s="82"/>
    </row>
    <row r="81" spans="2:17" s="25" customFormat="1" ht="15.75">
      <c r="B81" s="872" t="s">
        <v>2290</v>
      </c>
      <c r="C81" s="297"/>
      <c r="D81" s="316"/>
      <c r="E81" s="233" t="s">
        <v>1991</v>
      </c>
      <c r="F81" s="162"/>
      <c r="G81" s="162"/>
      <c r="H81" s="392">
        <f t="shared" si="10"/>
        <v>0</v>
      </c>
      <c r="I81" s="464">
        <v>3.5</v>
      </c>
      <c r="J81" s="266">
        <f t="shared" si="11"/>
        <v>0</v>
      </c>
      <c r="K81" s="82"/>
      <c r="L81" s="459"/>
      <c r="M81" s="82"/>
      <c r="N81" s="82"/>
      <c r="O81" s="82"/>
      <c r="P81" s="82"/>
      <c r="Q81" s="82"/>
    </row>
    <row r="82" spans="2:17" s="25" customFormat="1" ht="15.75">
      <c r="B82" s="47" t="s">
        <v>346</v>
      </c>
      <c r="C82" s="465"/>
      <c r="D82" s="871"/>
      <c r="E82" s="437" t="s">
        <v>435</v>
      </c>
      <c r="F82" s="251"/>
      <c r="G82" s="251"/>
      <c r="H82" s="392">
        <f t="shared" si="10"/>
        <v>0</v>
      </c>
      <c r="I82" s="464">
        <v>12.5</v>
      </c>
      <c r="J82" s="266">
        <f t="shared" si="11"/>
        <v>0</v>
      </c>
      <c r="K82" s="82"/>
      <c r="L82" s="82"/>
      <c r="M82" s="82"/>
      <c r="N82" s="82"/>
      <c r="O82" s="82"/>
      <c r="P82" s="82"/>
      <c r="Q82" s="82"/>
    </row>
    <row r="83" spans="2:17" s="25" customFormat="1" ht="15.75">
      <c r="B83" s="47" t="s">
        <v>347</v>
      </c>
      <c r="C83" s="465"/>
      <c r="D83" s="503"/>
      <c r="E83" s="437" t="s">
        <v>436</v>
      </c>
      <c r="F83" s="251"/>
      <c r="G83" s="251"/>
      <c r="H83" s="392">
        <f t="shared" si="10"/>
        <v>0</v>
      </c>
      <c r="I83" s="464">
        <v>12.5</v>
      </c>
      <c r="J83" s="266">
        <f t="shared" si="11"/>
        <v>0</v>
      </c>
      <c r="K83" s="82"/>
      <c r="L83" s="82"/>
      <c r="M83" s="82"/>
      <c r="N83" s="82"/>
      <c r="O83" s="82"/>
      <c r="P83" s="82"/>
      <c r="Q83" s="82"/>
    </row>
    <row r="84" spans="2:17" s="25" customFormat="1" ht="15.75">
      <c r="B84" s="32" t="s">
        <v>2291</v>
      </c>
      <c r="C84" s="333"/>
      <c r="D84" s="501" t="s">
        <v>1884</v>
      </c>
      <c r="E84" s="259"/>
      <c r="F84" s="266">
        <f>SUM(F77:F83)</f>
        <v>0</v>
      </c>
      <c r="G84" s="266">
        <f>SUM(G77:G83)</f>
        <v>0</v>
      </c>
      <c r="H84" s="266">
        <f>SUM(H77:H83)</f>
        <v>0</v>
      </c>
      <c r="I84" s="259"/>
      <c r="J84" s="266">
        <f>SUM(J77:J83)</f>
        <v>0</v>
      </c>
      <c r="K84" s="82"/>
      <c r="L84" s="459"/>
      <c r="M84" s="82"/>
      <c r="N84" s="82"/>
      <c r="O84" s="82"/>
      <c r="P84" s="82"/>
      <c r="Q84" s="82"/>
    </row>
    <row r="85" spans="2:17" s="25" customFormat="1" ht="15.75">
      <c r="B85" s="29"/>
      <c r="C85" s="309"/>
      <c r="D85" s="316"/>
      <c r="E85" s="371"/>
      <c r="F85" s="288"/>
      <c r="G85" s="288"/>
      <c r="H85" s="288"/>
      <c r="I85" s="288"/>
      <c r="J85" s="372"/>
      <c r="K85" s="82"/>
      <c r="L85" s="459"/>
      <c r="M85" s="82"/>
      <c r="N85" s="82"/>
      <c r="O85" s="82"/>
      <c r="P85" s="82"/>
      <c r="Q85" s="82"/>
    </row>
    <row r="86" spans="2:17" s="25" customFormat="1" ht="30">
      <c r="B86" s="32" t="s">
        <v>1333</v>
      </c>
      <c r="C86" s="297" t="s">
        <v>1959</v>
      </c>
      <c r="D86" s="316" t="s">
        <v>1583</v>
      </c>
      <c r="E86" s="233" t="s">
        <v>1993</v>
      </c>
      <c r="F86" s="162"/>
      <c r="G86" s="162"/>
      <c r="H86" s="392">
        <f t="shared" ref="H86:H92" si="12">MAX((F86-G86),0)</f>
        <v>0</v>
      </c>
      <c r="I86" s="464">
        <v>1</v>
      </c>
      <c r="J86" s="266">
        <f t="shared" ref="J86:J92" si="13">H86*I86</f>
        <v>0</v>
      </c>
      <c r="K86" s="82"/>
      <c r="L86" s="459"/>
      <c r="M86" s="82"/>
      <c r="N86" s="82"/>
      <c r="O86" s="82"/>
      <c r="P86" s="82"/>
      <c r="Q86" s="82"/>
    </row>
    <row r="87" spans="2:17" s="25" customFormat="1" ht="15.75">
      <c r="B87" s="32" t="s">
        <v>1332</v>
      </c>
      <c r="C87" s="297"/>
      <c r="D87" s="501"/>
      <c r="E87" s="233" t="s">
        <v>2135</v>
      </c>
      <c r="F87" s="162"/>
      <c r="G87" s="162"/>
      <c r="H87" s="392">
        <f t="shared" si="12"/>
        <v>0</v>
      </c>
      <c r="I87" s="464">
        <v>1</v>
      </c>
      <c r="J87" s="266">
        <f t="shared" si="13"/>
        <v>0</v>
      </c>
      <c r="K87" s="82"/>
      <c r="L87" s="459"/>
      <c r="M87" s="82"/>
      <c r="N87" s="82"/>
      <c r="O87" s="82"/>
      <c r="P87" s="82"/>
      <c r="Q87" s="82"/>
    </row>
    <row r="88" spans="2:17" s="25" customFormat="1" ht="15.75">
      <c r="B88" s="32" t="s">
        <v>1338</v>
      </c>
      <c r="C88" s="297"/>
      <c r="D88" s="316"/>
      <c r="E88" s="233" t="s">
        <v>1600</v>
      </c>
      <c r="F88" s="162"/>
      <c r="G88" s="162"/>
      <c r="H88" s="392">
        <f t="shared" si="12"/>
        <v>0</v>
      </c>
      <c r="I88" s="464">
        <v>1</v>
      </c>
      <c r="J88" s="266">
        <f t="shared" si="13"/>
        <v>0</v>
      </c>
      <c r="K88" s="82"/>
      <c r="L88" s="82"/>
      <c r="M88" s="82"/>
      <c r="N88" s="82"/>
      <c r="O88" s="82"/>
      <c r="P88" s="82"/>
      <c r="Q88" s="82"/>
    </row>
    <row r="89" spans="2:17" s="25" customFormat="1" ht="15.75">
      <c r="B89" s="32" t="s">
        <v>1366</v>
      </c>
      <c r="C89" s="297"/>
      <c r="D89" s="501"/>
      <c r="E89" s="233" t="s">
        <v>1601</v>
      </c>
      <c r="F89" s="162"/>
      <c r="G89" s="162"/>
      <c r="H89" s="392">
        <f t="shared" si="12"/>
        <v>0</v>
      </c>
      <c r="I89" s="464">
        <v>1.5</v>
      </c>
      <c r="J89" s="266">
        <f t="shared" si="13"/>
        <v>0</v>
      </c>
      <c r="K89" s="82"/>
      <c r="L89" s="82"/>
      <c r="M89" s="82"/>
      <c r="N89" s="82"/>
      <c r="O89" s="82"/>
      <c r="P89" s="82"/>
      <c r="Q89" s="82"/>
    </row>
    <row r="90" spans="2:17" s="25" customFormat="1" ht="15.75">
      <c r="B90" s="32" t="s">
        <v>1545</v>
      </c>
      <c r="C90" s="297"/>
      <c r="D90" s="316"/>
      <c r="E90" s="233" t="s">
        <v>1991</v>
      </c>
      <c r="F90" s="162"/>
      <c r="G90" s="162"/>
      <c r="H90" s="392">
        <f t="shared" si="12"/>
        <v>0</v>
      </c>
      <c r="I90" s="464">
        <v>4</v>
      </c>
      <c r="J90" s="266">
        <f t="shared" si="13"/>
        <v>0</v>
      </c>
      <c r="K90" s="82"/>
      <c r="L90" s="82"/>
      <c r="M90" s="82"/>
      <c r="N90" s="82"/>
      <c r="O90" s="82"/>
      <c r="P90" s="82"/>
      <c r="Q90" s="82"/>
    </row>
    <row r="91" spans="2:17" s="25" customFormat="1" ht="15.75">
      <c r="B91" s="32" t="s">
        <v>348</v>
      </c>
      <c r="C91" s="465"/>
      <c r="D91" s="871"/>
      <c r="E91" s="437" t="s">
        <v>435</v>
      </c>
      <c r="F91" s="251"/>
      <c r="G91" s="251"/>
      <c r="H91" s="392">
        <f t="shared" si="12"/>
        <v>0</v>
      </c>
      <c r="I91" s="464">
        <v>12.5</v>
      </c>
      <c r="J91" s="266">
        <f t="shared" si="13"/>
        <v>0</v>
      </c>
      <c r="K91" s="82"/>
      <c r="L91" s="82"/>
      <c r="M91" s="82"/>
      <c r="N91" s="82"/>
      <c r="O91" s="82"/>
      <c r="P91" s="82"/>
      <c r="Q91" s="82"/>
    </row>
    <row r="92" spans="2:17" s="25" customFormat="1" ht="15.75">
      <c r="B92" s="32" t="s">
        <v>349</v>
      </c>
      <c r="C92" s="465"/>
      <c r="D92" s="503"/>
      <c r="E92" s="437" t="s">
        <v>436</v>
      </c>
      <c r="F92" s="251"/>
      <c r="G92" s="251"/>
      <c r="H92" s="392">
        <f t="shared" si="12"/>
        <v>0</v>
      </c>
      <c r="I92" s="464">
        <v>12.5</v>
      </c>
      <c r="J92" s="266">
        <f t="shared" si="13"/>
        <v>0</v>
      </c>
      <c r="K92" s="82"/>
      <c r="L92" s="82"/>
      <c r="M92" s="82"/>
      <c r="N92" s="82"/>
      <c r="O92" s="82"/>
      <c r="P92" s="82"/>
      <c r="Q92" s="82"/>
    </row>
    <row r="93" spans="2:17" s="25" customFormat="1" ht="15.75">
      <c r="B93" s="32" t="s">
        <v>1615</v>
      </c>
      <c r="C93" s="333"/>
      <c r="D93" s="501" t="s">
        <v>1884</v>
      </c>
      <c r="E93" s="259"/>
      <c r="F93" s="266">
        <f>SUM(F86:F92)</f>
        <v>0</v>
      </c>
      <c r="G93" s="266">
        <f>SUM(G86:G92)</f>
        <v>0</v>
      </c>
      <c r="H93" s="266">
        <f>SUM(H86:H92)</f>
        <v>0</v>
      </c>
      <c r="I93" s="259"/>
      <c r="J93" s="266">
        <f>SUM(J86:J92)</f>
        <v>0</v>
      </c>
      <c r="K93" s="82"/>
      <c r="L93" s="459"/>
      <c r="M93" s="82"/>
      <c r="N93" s="82"/>
      <c r="O93" s="82"/>
      <c r="P93" s="82"/>
      <c r="Q93" s="82"/>
    </row>
    <row r="94" spans="2:17" s="25" customFormat="1" ht="15.75">
      <c r="B94" s="29"/>
      <c r="C94" s="309"/>
      <c r="D94" s="316"/>
      <c r="E94" s="439"/>
      <c r="F94" s="177"/>
      <c r="G94" s="177"/>
      <c r="H94" s="177"/>
      <c r="I94" s="177"/>
      <c r="J94" s="176"/>
      <c r="K94" s="82"/>
      <c r="L94" s="459"/>
      <c r="M94" s="82"/>
      <c r="N94" s="82"/>
      <c r="O94" s="82"/>
      <c r="P94" s="82"/>
      <c r="Q94" s="82"/>
    </row>
    <row r="95" spans="2:17" s="25" customFormat="1" ht="30">
      <c r="B95" s="29"/>
      <c r="C95" s="297" t="s">
        <v>1976</v>
      </c>
      <c r="D95" s="316" t="s">
        <v>1944</v>
      </c>
      <c r="E95" s="442"/>
      <c r="F95" s="175"/>
      <c r="G95" s="175"/>
      <c r="H95" s="175"/>
      <c r="I95" s="175"/>
      <c r="J95" s="174"/>
      <c r="K95" s="82"/>
      <c r="L95" s="459"/>
      <c r="M95" s="82"/>
      <c r="N95" s="82"/>
      <c r="O95" s="82"/>
      <c r="P95" s="82"/>
      <c r="Q95" s="82"/>
    </row>
    <row r="96" spans="2:17" s="25" customFormat="1" ht="15.75">
      <c r="B96" s="32" t="s">
        <v>1696</v>
      </c>
      <c r="C96" s="297"/>
      <c r="D96" s="316"/>
      <c r="E96" s="233" t="s">
        <v>1993</v>
      </c>
      <c r="F96" s="162"/>
      <c r="G96" s="162"/>
      <c r="H96" s="392">
        <f t="shared" ref="H96:H102" si="14">MAX((F96-G96),0)</f>
        <v>0</v>
      </c>
      <c r="I96" s="464">
        <v>0.2</v>
      </c>
      <c r="J96" s="266">
        <f t="shared" ref="J96:J102" si="15">H96*I96</f>
        <v>0</v>
      </c>
      <c r="K96" s="82"/>
      <c r="L96" s="459"/>
      <c r="M96" s="82"/>
      <c r="N96" s="82"/>
      <c r="O96" s="82"/>
      <c r="P96" s="82"/>
      <c r="Q96" s="82"/>
    </row>
    <row r="97" spans="1:17" ht="15.75">
      <c r="B97" s="32" t="s">
        <v>1682</v>
      </c>
      <c r="C97" s="297"/>
      <c r="D97" s="501"/>
      <c r="E97" s="233" t="s">
        <v>2135</v>
      </c>
      <c r="F97" s="162"/>
      <c r="G97" s="162"/>
      <c r="H97" s="392">
        <f t="shared" si="14"/>
        <v>0</v>
      </c>
      <c r="I97" s="464">
        <v>0.3</v>
      </c>
      <c r="J97" s="266">
        <f t="shared" si="15"/>
        <v>0</v>
      </c>
      <c r="K97" s="82"/>
      <c r="L97" s="459"/>
      <c r="M97" s="82"/>
      <c r="N97" s="82"/>
      <c r="O97" s="82"/>
      <c r="P97" s="82"/>
      <c r="Q97" s="82"/>
    </row>
    <row r="98" spans="1:17" ht="15.75">
      <c r="B98" s="32" t="s">
        <v>1681</v>
      </c>
      <c r="C98" s="297"/>
      <c r="D98" s="316"/>
      <c r="E98" s="233" t="s">
        <v>1600</v>
      </c>
      <c r="F98" s="162"/>
      <c r="G98" s="162"/>
      <c r="H98" s="392">
        <f t="shared" si="14"/>
        <v>0</v>
      </c>
      <c r="I98" s="464">
        <v>0.5</v>
      </c>
      <c r="J98" s="266">
        <f t="shared" si="15"/>
        <v>0</v>
      </c>
      <c r="K98" s="82"/>
      <c r="L98" s="82"/>
      <c r="M98" s="82"/>
      <c r="N98" s="82"/>
      <c r="O98" s="82"/>
      <c r="P98" s="82"/>
      <c r="Q98" s="82"/>
    </row>
    <row r="99" spans="1:17" ht="15.75">
      <c r="B99" s="32" t="s">
        <v>2031</v>
      </c>
      <c r="C99" s="297"/>
      <c r="D99" s="501"/>
      <c r="E99" s="233" t="s">
        <v>1601</v>
      </c>
      <c r="F99" s="162"/>
      <c r="G99" s="162"/>
      <c r="H99" s="392">
        <f t="shared" si="14"/>
        <v>0</v>
      </c>
      <c r="I99" s="464">
        <v>1</v>
      </c>
      <c r="J99" s="266">
        <f t="shared" si="15"/>
        <v>0</v>
      </c>
      <c r="K99" s="82"/>
      <c r="L99" s="82"/>
      <c r="M99" s="82"/>
      <c r="N99" s="82"/>
      <c r="O99" s="82"/>
      <c r="P99" s="82"/>
      <c r="Q99" s="82"/>
    </row>
    <row r="100" spans="1:17" ht="15.75">
      <c r="B100" s="32" t="s">
        <v>1717</v>
      </c>
      <c r="C100" s="297"/>
      <c r="D100" s="316"/>
      <c r="E100" s="233" t="s">
        <v>1991</v>
      </c>
      <c r="F100" s="162"/>
      <c r="G100" s="162"/>
      <c r="H100" s="392">
        <f t="shared" si="14"/>
        <v>0</v>
      </c>
      <c r="I100" s="464">
        <v>3.5</v>
      </c>
      <c r="J100" s="266">
        <f t="shared" si="15"/>
        <v>0</v>
      </c>
      <c r="K100" s="82"/>
      <c r="L100" s="82"/>
      <c r="M100" s="82"/>
      <c r="N100" s="82"/>
      <c r="O100" s="82"/>
      <c r="P100" s="82"/>
      <c r="Q100" s="82"/>
    </row>
    <row r="101" spans="1:17" ht="15.75">
      <c r="B101" s="32" t="s">
        <v>350</v>
      </c>
      <c r="C101" s="465"/>
      <c r="D101" s="871"/>
      <c r="E101" s="437" t="s">
        <v>435</v>
      </c>
      <c r="F101" s="251"/>
      <c r="G101" s="251"/>
      <c r="H101" s="392">
        <f t="shared" si="14"/>
        <v>0</v>
      </c>
      <c r="I101" s="464">
        <v>12.5</v>
      </c>
      <c r="J101" s="266">
        <f t="shared" si="15"/>
        <v>0</v>
      </c>
      <c r="K101" s="82"/>
      <c r="L101" s="82"/>
      <c r="M101" s="82"/>
      <c r="N101" s="82"/>
      <c r="O101" s="82"/>
      <c r="P101" s="82"/>
      <c r="Q101" s="82"/>
    </row>
    <row r="102" spans="1:17" ht="15.75">
      <c r="B102" s="32" t="s">
        <v>351</v>
      </c>
      <c r="C102" s="465"/>
      <c r="D102" s="503"/>
      <c r="E102" s="437" t="s">
        <v>436</v>
      </c>
      <c r="F102" s="251"/>
      <c r="G102" s="251"/>
      <c r="H102" s="392">
        <f t="shared" si="14"/>
        <v>0</v>
      </c>
      <c r="I102" s="464">
        <v>12.5</v>
      </c>
      <c r="J102" s="266">
        <f t="shared" si="15"/>
        <v>0</v>
      </c>
      <c r="K102" s="82"/>
      <c r="L102" s="82"/>
      <c r="M102" s="82"/>
      <c r="N102" s="82"/>
      <c r="O102" s="82"/>
      <c r="P102" s="82"/>
      <c r="Q102" s="82"/>
    </row>
    <row r="103" spans="1:17" ht="15.75">
      <c r="B103" s="32" t="s">
        <v>2012</v>
      </c>
      <c r="C103" s="333"/>
      <c r="D103" s="501" t="s">
        <v>1884</v>
      </c>
      <c r="E103" s="259"/>
      <c r="F103" s="266">
        <f>SUM(F96:F102)</f>
        <v>0</v>
      </c>
      <c r="G103" s="266">
        <f>SUM(G96:G102)</f>
        <v>0</v>
      </c>
      <c r="H103" s="266">
        <f>SUM(H96:H102)</f>
        <v>0</v>
      </c>
      <c r="I103" s="259"/>
      <c r="J103" s="266">
        <f>SUM(J96:J102)</f>
        <v>0</v>
      </c>
      <c r="K103" s="82"/>
      <c r="L103" s="82"/>
      <c r="M103" s="82"/>
      <c r="N103" s="82"/>
      <c r="O103" s="82"/>
      <c r="P103" s="82"/>
      <c r="Q103" s="82"/>
    </row>
    <row r="104" spans="1:17" ht="15.75">
      <c r="C104" s="309"/>
      <c r="D104" s="316"/>
      <c r="E104" s="439"/>
      <c r="F104" s="177"/>
      <c r="G104" s="177"/>
      <c r="H104" s="177"/>
      <c r="I104" s="177"/>
      <c r="J104" s="176"/>
      <c r="K104" s="82"/>
      <c r="L104" s="82"/>
      <c r="M104" s="82"/>
      <c r="N104" s="82"/>
      <c r="O104" s="82"/>
      <c r="P104" s="82"/>
      <c r="Q104" s="82"/>
    </row>
    <row r="105" spans="1:17" ht="15.75">
      <c r="B105" s="32"/>
      <c r="C105" s="297">
        <v>2.2000000000000002</v>
      </c>
      <c r="D105" s="814" t="s">
        <v>1885</v>
      </c>
      <c r="E105" s="442"/>
      <c r="F105" s="175"/>
      <c r="G105" s="175"/>
      <c r="H105" s="175"/>
      <c r="I105" s="175"/>
      <c r="J105" s="174"/>
      <c r="K105" s="82"/>
      <c r="L105" s="82"/>
      <c r="M105" s="82"/>
      <c r="N105" s="82"/>
      <c r="O105" s="82"/>
      <c r="P105" s="82"/>
      <c r="Q105" s="82"/>
    </row>
    <row r="106" spans="1:17" ht="15.75">
      <c r="C106" s="297"/>
      <c r="D106" s="316"/>
      <c r="E106" s="439"/>
      <c r="F106" s="177"/>
      <c r="G106" s="177"/>
      <c r="H106" s="177"/>
      <c r="I106" s="177"/>
      <c r="J106" s="176"/>
      <c r="K106" s="82"/>
      <c r="L106" s="82"/>
      <c r="M106" s="82"/>
      <c r="N106" s="82"/>
      <c r="O106" s="82"/>
      <c r="P106" s="82"/>
      <c r="Q106" s="82"/>
    </row>
    <row r="107" spans="1:17" ht="15.75">
      <c r="C107" s="297"/>
      <c r="D107" s="316"/>
      <c r="E107" s="440"/>
      <c r="F107" s="125"/>
      <c r="G107" s="125"/>
      <c r="H107" s="125"/>
      <c r="I107" s="125"/>
      <c r="J107" s="441"/>
      <c r="K107" s="82"/>
      <c r="L107" s="82"/>
      <c r="M107" s="82"/>
      <c r="N107" s="82"/>
      <c r="O107" s="82"/>
      <c r="P107" s="82"/>
      <c r="Q107" s="82"/>
    </row>
    <row r="108" spans="1:17" ht="15.75">
      <c r="B108" s="32"/>
      <c r="C108" s="297"/>
      <c r="D108" s="316"/>
      <c r="E108" s="442"/>
      <c r="F108" s="175"/>
      <c r="G108" s="175"/>
      <c r="H108" s="175"/>
      <c r="I108" s="175"/>
      <c r="J108" s="174"/>
      <c r="K108" s="82"/>
      <c r="L108" s="82"/>
      <c r="M108" s="82"/>
      <c r="N108" s="82"/>
      <c r="O108" s="82"/>
      <c r="P108" s="82"/>
      <c r="Q108" s="82"/>
    </row>
    <row r="109" spans="1:17" ht="30">
      <c r="B109" s="47" t="s">
        <v>2368</v>
      </c>
      <c r="C109" s="297"/>
      <c r="D109" s="504" t="s">
        <v>433</v>
      </c>
      <c r="E109" s="259"/>
      <c r="F109" s="162"/>
      <c r="G109" s="162"/>
      <c r="H109" s="392">
        <f>MAX((F109-G109),0)</f>
        <v>0</v>
      </c>
      <c r="I109" s="263"/>
      <c r="J109" s="266">
        <f>H109*I109</f>
        <v>0</v>
      </c>
      <c r="K109" s="82"/>
      <c r="L109" s="82"/>
      <c r="M109" s="82"/>
      <c r="N109" s="82"/>
      <c r="O109" s="82"/>
      <c r="P109" s="82"/>
      <c r="Q109" s="82"/>
    </row>
    <row r="110" spans="1:17" ht="30">
      <c r="B110" s="32" t="s">
        <v>352</v>
      </c>
      <c r="C110" s="870"/>
      <c r="D110" s="869" t="s">
        <v>438</v>
      </c>
      <c r="E110" s="262"/>
      <c r="F110" s="251"/>
      <c r="G110" s="251"/>
      <c r="H110" s="392">
        <f>MAX((F110-G110),0)</f>
        <v>0</v>
      </c>
      <c r="I110" s="464">
        <v>12.5</v>
      </c>
      <c r="J110" s="266">
        <f>H110*I110</f>
        <v>0</v>
      </c>
    </row>
    <row r="111" spans="1:17" ht="15.75">
      <c r="B111" s="32" t="s">
        <v>353</v>
      </c>
      <c r="C111" s="868">
        <v>3</v>
      </c>
      <c r="D111" s="511" t="s">
        <v>439</v>
      </c>
      <c r="E111" s="262"/>
      <c r="F111" s="251"/>
      <c r="G111" s="251"/>
      <c r="H111" s="392">
        <f>MAX((F111-G111),0)</f>
        <v>0</v>
      </c>
      <c r="I111" s="464">
        <v>12.5</v>
      </c>
      <c r="J111" s="266">
        <f>H111*I111</f>
        <v>0</v>
      </c>
    </row>
    <row r="112" spans="1:17" ht="15.75">
      <c r="A112" s="31"/>
      <c r="B112" s="867" t="s">
        <v>1158</v>
      </c>
      <c r="C112" s="498"/>
      <c r="D112" s="520" t="s">
        <v>1999</v>
      </c>
      <c r="E112" s="233"/>
      <c r="F112" s="345">
        <f>SUM(F109:F111)+F103+F93+F84+F73+SUM(F57:F60)+F43+F53+F34+F23</f>
        <v>0</v>
      </c>
      <c r="G112" s="345">
        <f>SUM(G109:G111)+G103+G93+G84+G73+SUM(G57:G60)+G43+G53+G34+G23</f>
        <v>0</v>
      </c>
      <c r="H112" s="345">
        <f>SUM(H109:H111)+H103+H93+H84+H73+SUM(H57:H60)+H43+H53+H34+H23</f>
        <v>0</v>
      </c>
      <c r="I112" s="259"/>
      <c r="J112" s="345">
        <f>SUM(J109:J111)+J103+J93+J84+J73+SUM(J57:J60)+J43+J53+J34+J23</f>
        <v>0</v>
      </c>
    </row>
    <row r="113" spans="1:10" ht="75">
      <c r="A113" s="31" t="s">
        <v>1932</v>
      </c>
      <c r="B113" s="32" t="s">
        <v>1932</v>
      </c>
      <c r="C113" s="522"/>
      <c r="D113" s="520" t="s">
        <v>1842</v>
      </c>
      <c r="E113" s="371"/>
      <c r="F113" s="288"/>
      <c r="G113" s="288"/>
      <c r="H113" s="288"/>
      <c r="I113" s="288"/>
      <c r="J113" s="372"/>
    </row>
    <row r="114" spans="1:10" ht="15.75">
      <c r="C114" s="523"/>
      <c r="D114" s="524"/>
      <c r="E114" s="524"/>
      <c r="F114" s="524"/>
      <c r="G114" s="524"/>
      <c r="H114" s="524"/>
      <c r="I114" s="524"/>
      <c r="J114" s="524"/>
    </row>
    <row r="115" spans="1:10" ht="15.75">
      <c r="C115" s="523"/>
      <c r="D115" s="524"/>
      <c r="E115" s="524"/>
      <c r="F115" s="524"/>
      <c r="G115" s="524"/>
      <c r="H115" s="524"/>
      <c r="I115" s="524"/>
      <c r="J115" s="524"/>
    </row>
  </sheetData>
  <sheetProtection selectLockedCells="1"/>
  <mergeCells count="12">
    <mergeCell ref="C8:D8"/>
    <mergeCell ref="E7:F7"/>
    <mergeCell ref="E8:F8"/>
    <mergeCell ref="I7:J7"/>
    <mergeCell ref="G7:H7"/>
    <mergeCell ref="C7:D7"/>
    <mergeCell ref="G6:H6"/>
    <mergeCell ref="C1:J1"/>
    <mergeCell ref="C3:J3"/>
    <mergeCell ref="C2:J2"/>
    <mergeCell ref="I6:J6"/>
    <mergeCell ref="D5:G5"/>
  </mergeCells>
  <phoneticPr fontId="58" type="noConversion"/>
  <dataValidations count="5">
    <dataValidation type="list" allowBlank="1" showInputMessage="1" showErrorMessage="1" sqref="B57 B59">
      <formula1>$B$57</formula1>
    </dataValidation>
    <dataValidation type="list" operator="greaterThanOrEqual" allowBlank="1" showInputMessage="1" showErrorMessage="1" errorTitle="Invalid range" error="Value cannot be less than 20%" sqref="I59">
      <formula1>RW</formula1>
    </dataValidation>
    <dataValidation type="decimal" allowBlank="1" showInputMessage="1" showErrorMessage="1" errorTitle="Error !!" error="The reported value is either a text or Negative or Greater than 13 digits (9999999999999.99)._x000a__x000a_Please report correct value._x000a_" sqref="F46:H52 F86:H92 F57:H59 F36:H42 F66:H72 F77:H83 F96:H102 F16:H22 F27:H33 F109:H109 H110:H111">
      <formula1>0</formula1>
      <formula2>9999999999999.99</formula2>
    </dataValidation>
    <dataValidation type="decimal" allowBlank="1" showInputMessage="1" showErrorMessage="1" sqref="E105:H105">
      <formula1>0</formula1>
      <formula2>99999999999.99</formula2>
    </dataValidation>
    <dataValidation type="list" operator="greaterThanOrEqual" allowBlank="1" showDropDown="1" showInputMessage="1" showErrorMessage="1" errorTitle="Invalid range" error="Value cannot be less than 20%" sqref="I57 I109">
      <formula1>RW</formula1>
    </dataValidation>
  </dataValidations>
  <pageMargins left="0.7" right="0.7" top="0.75" bottom="0.75" header="0.3" footer="0.3"/>
  <pageSetup scale="70"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127"/>
  <sheetViews>
    <sheetView showGridLines="0" defaultGridColor="0" topLeftCell="C2" colorId="32" zoomScale="85" zoomScaleNormal="100" workbookViewId="0">
      <pane ySplit="13" topLeftCell="A15" activePane="bottomLeft" state="frozen"/>
      <selection activeCell="G12" sqref="G12"/>
      <selection pane="bottomLeft" activeCell="C7" sqref="C7:D7"/>
    </sheetView>
  </sheetViews>
  <sheetFormatPr defaultRowHeight="15"/>
  <cols>
    <col min="1" max="1" width="5.5703125" style="13" hidden="1" customWidth="1"/>
    <col min="2" max="2" width="4.85546875" style="14" hidden="1" customWidth="1"/>
    <col min="3" max="3" width="6.28515625" style="1" customWidth="1"/>
    <col min="4" max="4" width="50.28515625" customWidth="1"/>
    <col min="5" max="5" width="20.5703125" customWidth="1"/>
    <col min="6" max="6" width="12.42578125" customWidth="1"/>
    <col min="7" max="10" width="22.7109375" customWidth="1"/>
    <col min="11" max="11" width="15.140625" customWidth="1"/>
    <col min="12" max="12" width="18.7109375" customWidth="1"/>
  </cols>
  <sheetData>
    <row r="1" spans="1:20" hidden="1">
      <c r="C1" s="1466"/>
      <c r="D1" s="1466"/>
      <c r="E1" s="1466"/>
      <c r="F1" s="1466"/>
      <c r="G1" s="1466"/>
      <c r="H1" s="1466"/>
      <c r="I1" s="1466"/>
      <c r="J1" s="1466"/>
      <c r="K1" s="1466"/>
      <c r="L1" s="1466"/>
    </row>
    <row r="2" spans="1:20" ht="20.25">
      <c r="C2" s="1444" t="s">
        <v>2001</v>
      </c>
      <c r="D2" s="1444"/>
      <c r="E2" s="1444"/>
      <c r="F2" s="1444"/>
      <c r="G2" s="1444"/>
      <c r="H2" s="1444"/>
      <c r="I2" s="1444"/>
      <c r="J2" s="1444"/>
      <c r="K2" s="1467"/>
      <c r="L2" s="1467"/>
    </row>
    <row r="3" spans="1:20" ht="15.75">
      <c r="C3" s="1468" t="s">
        <v>1910</v>
      </c>
      <c r="D3" s="1468"/>
      <c r="E3" s="1468"/>
      <c r="F3" s="1468"/>
      <c r="G3" s="1468"/>
      <c r="H3" s="1468"/>
      <c r="I3" s="1468"/>
      <c r="J3" s="1468"/>
      <c r="K3" s="1467"/>
      <c r="L3" s="1467"/>
    </row>
    <row r="4" spans="1:20" ht="16.5" customHeight="1">
      <c r="C4" s="56"/>
      <c r="D4" s="1469"/>
      <c r="E4" s="1440"/>
      <c r="F4" s="1440"/>
      <c r="G4" s="1440"/>
      <c r="H4" s="1440"/>
      <c r="I4" s="56"/>
      <c r="J4" s="56"/>
      <c r="K4" s="56"/>
      <c r="L4" s="56"/>
    </row>
    <row r="5" spans="1:20" ht="15" hidden="1" customHeight="1">
      <c r="C5" s="6"/>
      <c r="D5" s="813"/>
      <c r="E5" s="813"/>
      <c r="F5" s="6"/>
      <c r="G5" s="6"/>
      <c r="H5" s="819"/>
      <c r="I5" s="1470"/>
      <c r="J5" s="1471"/>
      <c r="K5" s="1470"/>
      <c r="L5" s="1472"/>
    </row>
    <row r="6" spans="1:20" ht="16.5" customHeight="1">
      <c r="C6" s="1432" t="s">
        <v>840</v>
      </c>
      <c r="D6" s="1433"/>
      <c r="E6" s="1432" t="s">
        <v>2042</v>
      </c>
      <c r="F6" s="1434"/>
      <c r="G6" s="6"/>
      <c r="H6" s="820"/>
      <c r="I6" s="1473"/>
      <c r="J6" s="1471"/>
      <c r="K6" s="1473"/>
      <c r="L6" s="1472"/>
    </row>
    <row r="7" spans="1:20" ht="15.75" thickBot="1">
      <c r="C7" s="1435"/>
      <c r="D7" s="1436"/>
      <c r="E7" s="1435"/>
      <c r="F7" s="1437"/>
      <c r="I7" s="821"/>
      <c r="J7" s="821"/>
    </row>
    <row r="8" spans="1:20" hidden="1">
      <c r="C8"/>
      <c r="D8" s="6"/>
    </row>
    <row r="9" spans="1:20" s="13" customFormat="1" ht="15.75" hidden="1" thickBot="1">
      <c r="B9" s="14"/>
      <c r="D9" s="1386" t="s">
        <v>2445</v>
      </c>
      <c r="E9" s="1387" t="s">
        <v>2446</v>
      </c>
      <c r="F9" s="13" t="s">
        <v>2284</v>
      </c>
      <c r="G9" s="13" t="s">
        <v>1933</v>
      </c>
      <c r="H9" s="13" t="s">
        <v>2285</v>
      </c>
      <c r="I9" s="13" t="s">
        <v>1934</v>
      </c>
      <c r="J9" s="13" t="s">
        <v>1275</v>
      </c>
      <c r="K9" s="1387" t="s">
        <v>2447</v>
      </c>
      <c r="L9" s="13" t="s">
        <v>1582</v>
      </c>
    </row>
    <row r="10" spans="1:20" ht="15.75" thickBot="1">
      <c r="C10"/>
      <c r="L10" s="151" t="s">
        <v>628</v>
      </c>
    </row>
    <row r="11" spans="1:20" s="822" customFormat="1" ht="86.25" customHeight="1">
      <c r="A11" s="13"/>
      <c r="B11" s="14"/>
      <c r="C11" s="124" t="s">
        <v>2146</v>
      </c>
      <c r="D11" s="124" t="s">
        <v>2002</v>
      </c>
      <c r="E11" s="124" t="s">
        <v>1367</v>
      </c>
      <c r="F11" s="124" t="s">
        <v>1948</v>
      </c>
      <c r="G11" s="124" t="s">
        <v>2287</v>
      </c>
      <c r="H11" s="124" t="s">
        <v>1371</v>
      </c>
      <c r="I11" s="124" t="s">
        <v>1289</v>
      </c>
      <c r="J11" s="124" t="s">
        <v>1659</v>
      </c>
      <c r="K11" s="124" t="s">
        <v>2199</v>
      </c>
      <c r="L11" s="152" t="s">
        <v>1228</v>
      </c>
    </row>
    <row r="12" spans="1:20" ht="15.75">
      <c r="C12" s="823"/>
      <c r="D12" s="824">
        <v>2</v>
      </c>
      <c r="E12" s="825">
        <v>3</v>
      </c>
      <c r="F12" s="826">
        <v>4</v>
      </c>
      <c r="G12" s="825">
        <v>5</v>
      </c>
      <c r="H12" s="826">
        <v>6</v>
      </c>
      <c r="I12" s="825">
        <v>7</v>
      </c>
      <c r="J12" s="826">
        <v>8</v>
      </c>
      <c r="K12" s="825">
        <v>9</v>
      </c>
      <c r="L12" s="827">
        <v>10</v>
      </c>
    </row>
    <row r="13" spans="1:20" ht="15.75" hidden="1">
      <c r="C13" s="9"/>
      <c r="D13" s="10"/>
      <c r="E13" s="828"/>
      <c r="F13" s="11"/>
      <c r="G13" s="828"/>
      <c r="H13" s="11"/>
      <c r="I13" s="828"/>
      <c r="J13" s="11"/>
      <c r="K13" s="828"/>
      <c r="L13" s="11"/>
    </row>
    <row r="14" spans="1:20" ht="15.75" hidden="1">
      <c r="C14" s="12"/>
      <c r="D14" s="10"/>
      <c r="E14" s="8"/>
      <c r="F14" s="829"/>
      <c r="G14" s="830"/>
      <c r="H14" s="829"/>
      <c r="I14" s="831"/>
      <c r="J14" s="829"/>
      <c r="K14" s="831"/>
      <c r="L14" s="832"/>
      <c r="M14" s="833"/>
      <c r="N14" s="79"/>
      <c r="O14" s="79"/>
      <c r="P14" s="79"/>
      <c r="Q14" s="79"/>
      <c r="R14" s="79"/>
      <c r="S14" s="79"/>
      <c r="T14" s="79"/>
    </row>
    <row r="15" spans="1:20" ht="15.75">
      <c r="C15" s="222">
        <v>1</v>
      </c>
      <c r="D15" s="834" t="s">
        <v>2003</v>
      </c>
      <c r="E15" s="8"/>
      <c r="F15" s="292"/>
      <c r="G15" s="835"/>
      <c r="H15" s="257"/>
      <c r="I15" s="257"/>
      <c r="J15" s="257"/>
      <c r="K15" s="257"/>
      <c r="L15" s="313"/>
      <c r="M15" s="836"/>
      <c r="N15" s="79"/>
      <c r="O15" s="79"/>
      <c r="P15" s="80"/>
      <c r="Q15" s="79"/>
      <c r="R15" s="79"/>
      <c r="S15" s="79"/>
      <c r="T15" s="79"/>
    </row>
    <row r="16" spans="1:20" ht="15.75">
      <c r="C16" s="222">
        <v>1.1000000000000001</v>
      </c>
      <c r="D16" s="834" t="s">
        <v>1992</v>
      </c>
      <c r="E16" s="8"/>
      <c r="F16" s="307"/>
      <c r="G16" s="837"/>
      <c r="H16" s="98"/>
      <c r="I16" s="98"/>
      <c r="J16" s="98"/>
      <c r="K16" s="98"/>
      <c r="L16" s="314"/>
      <c r="M16" s="836"/>
      <c r="N16" s="79"/>
      <c r="O16" s="79"/>
      <c r="P16" s="79"/>
      <c r="Q16" s="79"/>
      <c r="R16" s="79"/>
      <c r="S16" s="79"/>
      <c r="T16" s="79"/>
    </row>
    <row r="17" spans="2:20" ht="30">
      <c r="C17" s="274" t="s">
        <v>1778</v>
      </c>
      <c r="D17" s="277" t="s">
        <v>1206</v>
      </c>
      <c r="E17" s="8"/>
      <c r="F17" s="308"/>
      <c r="G17" s="838"/>
      <c r="H17" s="258"/>
      <c r="I17" s="258"/>
      <c r="J17" s="258"/>
      <c r="K17" s="258"/>
      <c r="L17" s="315"/>
      <c r="M17" s="836"/>
      <c r="N17" s="79"/>
      <c r="O17" s="79"/>
      <c r="P17" s="79"/>
      <c r="Q17" s="79"/>
      <c r="R17" s="79"/>
      <c r="S17" s="79"/>
      <c r="T17" s="79"/>
    </row>
    <row r="18" spans="2:20" ht="15.75">
      <c r="B18" s="14" t="s">
        <v>2292</v>
      </c>
      <c r="C18" s="275"/>
      <c r="D18" s="277"/>
      <c r="E18" s="8" t="s">
        <v>1993</v>
      </c>
      <c r="F18" s="839">
        <f t="shared" ref="F18:F24" si="0">100/100</f>
        <v>1</v>
      </c>
      <c r="G18" s="64"/>
      <c r="H18" s="840">
        <f t="shared" ref="H18:H24" si="1">F18*G18</f>
        <v>0</v>
      </c>
      <c r="I18" s="388"/>
      <c r="J18" s="392">
        <f t="shared" ref="J18:J24" si="2">MAX((H18-I18),0)</f>
        <v>0</v>
      </c>
      <c r="K18" s="841">
        <v>1</v>
      </c>
      <c r="L18" s="842">
        <f t="shared" ref="L18:L24" si="3">J18*K18</f>
        <v>0</v>
      </c>
      <c r="M18" s="836"/>
      <c r="N18" s="80"/>
      <c r="O18" s="79"/>
      <c r="P18" s="79"/>
      <c r="Q18" s="79"/>
      <c r="R18" s="79"/>
      <c r="S18" s="79"/>
      <c r="T18" s="79"/>
    </row>
    <row r="19" spans="2:20" ht="15.75">
      <c r="B19" s="14" t="s">
        <v>2293</v>
      </c>
      <c r="C19" s="275"/>
      <c r="D19" s="843"/>
      <c r="E19" s="844" t="s">
        <v>2135</v>
      </c>
      <c r="F19" s="224">
        <f t="shared" si="0"/>
        <v>1</v>
      </c>
      <c r="G19" s="162"/>
      <c r="H19" s="190">
        <f t="shared" si="1"/>
        <v>0</v>
      </c>
      <c r="I19" s="389"/>
      <c r="J19" s="392">
        <f t="shared" si="2"/>
        <v>0</v>
      </c>
      <c r="K19" s="845">
        <v>1</v>
      </c>
      <c r="L19" s="190">
        <f t="shared" si="3"/>
        <v>0</v>
      </c>
      <c r="M19" s="836"/>
      <c r="N19" s="80"/>
      <c r="O19" s="79"/>
      <c r="P19" s="79"/>
      <c r="Q19" s="79"/>
      <c r="R19" s="79"/>
      <c r="S19" s="79"/>
      <c r="T19" s="79"/>
    </row>
    <row r="20" spans="2:20" ht="15.75">
      <c r="B20" s="14" t="s">
        <v>2294</v>
      </c>
      <c r="C20" s="275"/>
      <c r="D20" s="277"/>
      <c r="E20" s="8" t="s">
        <v>1600</v>
      </c>
      <c r="F20" s="224">
        <f t="shared" si="0"/>
        <v>1</v>
      </c>
      <c r="G20" s="162"/>
      <c r="H20" s="190">
        <f t="shared" si="1"/>
        <v>0</v>
      </c>
      <c r="I20" s="389"/>
      <c r="J20" s="392">
        <f t="shared" si="2"/>
        <v>0</v>
      </c>
      <c r="K20" s="845">
        <v>1</v>
      </c>
      <c r="L20" s="190">
        <f t="shared" si="3"/>
        <v>0</v>
      </c>
      <c r="M20" s="836"/>
      <c r="N20" s="80"/>
      <c r="O20" s="79"/>
      <c r="P20" s="79"/>
      <c r="Q20" s="79"/>
      <c r="R20" s="79"/>
      <c r="S20" s="79"/>
      <c r="T20" s="79"/>
    </row>
    <row r="21" spans="2:20" ht="15.75">
      <c r="B21" s="14" t="s">
        <v>1399</v>
      </c>
      <c r="C21" s="275"/>
      <c r="D21" s="843"/>
      <c r="E21" s="844" t="s">
        <v>1601</v>
      </c>
      <c r="F21" s="224">
        <f t="shared" si="0"/>
        <v>1</v>
      </c>
      <c r="G21" s="162"/>
      <c r="H21" s="190">
        <f t="shared" si="1"/>
        <v>0</v>
      </c>
      <c r="I21" s="389"/>
      <c r="J21" s="392">
        <f t="shared" si="2"/>
        <v>0</v>
      </c>
      <c r="K21" s="845">
        <v>1.5</v>
      </c>
      <c r="L21" s="190">
        <f t="shared" si="3"/>
        <v>0</v>
      </c>
      <c r="M21" s="836"/>
      <c r="N21" s="80"/>
      <c r="O21" s="79"/>
      <c r="P21" s="79"/>
      <c r="Q21" s="79"/>
      <c r="R21" s="79"/>
      <c r="S21" s="79"/>
      <c r="T21" s="79"/>
    </row>
    <row r="22" spans="2:20" ht="15.75">
      <c r="B22" s="14" t="s">
        <v>390</v>
      </c>
      <c r="C22" s="304"/>
      <c r="D22" s="846"/>
      <c r="E22" s="847" t="s">
        <v>1991</v>
      </c>
      <c r="F22" s="224">
        <f t="shared" si="0"/>
        <v>1</v>
      </c>
      <c r="G22" s="162"/>
      <c r="H22" s="190">
        <f t="shared" si="1"/>
        <v>0</v>
      </c>
      <c r="I22" s="390"/>
      <c r="J22" s="392">
        <f t="shared" si="2"/>
        <v>0</v>
      </c>
      <c r="K22" s="845">
        <v>12.5</v>
      </c>
      <c r="L22" s="190">
        <f t="shared" si="3"/>
        <v>0</v>
      </c>
      <c r="M22" s="836"/>
      <c r="N22" s="80"/>
      <c r="O22" s="79"/>
      <c r="P22" s="79"/>
      <c r="Q22" s="79"/>
      <c r="R22" s="79"/>
      <c r="S22" s="79"/>
      <c r="T22" s="79"/>
    </row>
    <row r="23" spans="2:20" ht="15.75">
      <c r="B23" s="14" t="s">
        <v>391</v>
      </c>
      <c r="C23" s="304"/>
      <c r="D23" s="846"/>
      <c r="E23" s="847" t="s">
        <v>435</v>
      </c>
      <c r="F23" s="224">
        <f t="shared" si="0"/>
        <v>1</v>
      </c>
      <c r="G23" s="162"/>
      <c r="H23" s="190">
        <f t="shared" si="1"/>
        <v>0</v>
      </c>
      <c r="I23" s="390"/>
      <c r="J23" s="392">
        <f t="shared" si="2"/>
        <v>0</v>
      </c>
      <c r="K23" s="845">
        <v>12.5</v>
      </c>
      <c r="L23" s="190">
        <f t="shared" si="3"/>
        <v>0</v>
      </c>
      <c r="M23" s="836"/>
      <c r="N23" s="80"/>
      <c r="O23" s="79"/>
      <c r="P23" s="79"/>
      <c r="Q23" s="79"/>
      <c r="R23" s="79"/>
      <c r="S23" s="79"/>
      <c r="T23" s="79"/>
    </row>
    <row r="24" spans="2:20" ht="15.75">
      <c r="B24" s="14" t="s">
        <v>392</v>
      </c>
      <c r="C24" s="304"/>
      <c r="D24" s="846"/>
      <c r="E24" s="847" t="s">
        <v>436</v>
      </c>
      <c r="F24" s="224">
        <f t="shared" si="0"/>
        <v>1</v>
      </c>
      <c r="G24" s="162"/>
      <c r="H24" s="190">
        <f t="shared" si="1"/>
        <v>0</v>
      </c>
      <c r="I24" s="390"/>
      <c r="J24" s="392">
        <f t="shared" si="2"/>
        <v>0</v>
      </c>
      <c r="K24" s="845">
        <v>12.5</v>
      </c>
      <c r="L24" s="190">
        <f t="shared" si="3"/>
        <v>0</v>
      </c>
      <c r="M24" s="836"/>
      <c r="N24" s="80"/>
      <c r="O24" s="79"/>
      <c r="P24" s="79"/>
      <c r="Q24" s="79"/>
      <c r="R24" s="79"/>
      <c r="S24" s="79"/>
      <c r="T24" s="79"/>
    </row>
    <row r="25" spans="2:20" ht="15.75">
      <c r="B25" s="14" t="s">
        <v>1400</v>
      </c>
      <c r="C25" s="276"/>
      <c r="D25" s="848" t="s">
        <v>1884</v>
      </c>
      <c r="E25" s="844"/>
      <c r="F25" s="849"/>
      <c r="G25" s="190">
        <f>SUM(G18:G24)</f>
        <v>0</v>
      </c>
      <c r="H25" s="190">
        <f>SUM(H18:H24)</f>
        <v>0</v>
      </c>
      <c r="I25" s="190">
        <f>SUM(I18:I24)</f>
        <v>0</v>
      </c>
      <c r="J25" s="190">
        <f>SUM(J18:J24)</f>
        <v>0</v>
      </c>
      <c r="K25" s="256"/>
      <c r="L25" s="190">
        <f>SUM(L18:L24)</f>
        <v>0</v>
      </c>
      <c r="M25" s="836"/>
      <c r="N25" s="79"/>
      <c r="O25" s="79"/>
      <c r="P25" s="79"/>
      <c r="Q25" s="79"/>
      <c r="R25" s="79"/>
      <c r="S25" s="79"/>
      <c r="T25" s="79"/>
    </row>
    <row r="26" spans="2:20" ht="15.75">
      <c r="C26" s="274"/>
      <c r="D26" s="277"/>
      <c r="E26" s="8"/>
      <c r="F26" s="307"/>
      <c r="G26" s="837"/>
      <c r="H26" s="98"/>
      <c r="I26" s="98"/>
      <c r="J26" s="98"/>
      <c r="K26" s="98"/>
      <c r="L26" s="314"/>
      <c r="M26" s="836"/>
      <c r="N26" s="79"/>
      <c r="O26" s="79"/>
      <c r="P26" s="79"/>
      <c r="Q26" s="79"/>
      <c r="R26" s="79"/>
      <c r="S26" s="79"/>
      <c r="T26" s="79"/>
    </row>
    <row r="27" spans="2:20" ht="30">
      <c r="C27" s="275" t="s">
        <v>1958</v>
      </c>
      <c r="D27" s="277" t="s">
        <v>1942</v>
      </c>
      <c r="E27" s="8"/>
      <c r="F27" s="307"/>
      <c r="G27" s="837"/>
      <c r="H27" s="98"/>
      <c r="I27" s="98"/>
      <c r="J27" s="98"/>
      <c r="K27" s="98"/>
      <c r="L27" s="314"/>
      <c r="M27" s="836"/>
      <c r="N27" s="79"/>
      <c r="O27" s="79"/>
      <c r="P27" s="79"/>
      <c r="Q27" s="79"/>
      <c r="R27" s="79"/>
      <c r="S27" s="79"/>
      <c r="T27" s="79"/>
    </row>
    <row r="28" spans="2:20" ht="15.75">
      <c r="B28" s="14" t="s">
        <v>1715</v>
      </c>
      <c r="C28" s="275"/>
      <c r="D28" s="277"/>
      <c r="E28" s="8" t="s">
        <v>1993</v>
      </c>
      <c r="F28" s="224">
        <f t="shared" ref="F28:F34" si="4">100/100</f>
        <v>1</v>
      </c>
      <c r="G28" s="162"/>
      <c r="H28" s="190">
        <f t="shared" ref="H28:H34" si="5">F28*G28</f>
        <v>0</v>
      </c>
      <c r="I28" s="162"/>
      <c r="J28" s="392">
        <f t="shared" ref="J28:J34" si="6">MAX((H28-I28),0)</f>
        <v>0</v>
      </c>
      <c r="K28" s="224">
        <v>0.2</v>
      </c>
      <c r="L28" s="190">
        <f t="shared" ref="L28:L34" si="7">J28*K28</f>
        <v>0</v>
      </c>
      <c r="M28" s="836"/>
      <c r="N28" s="80"/>
      <c r="O28" s="79"/>
      <c r="P28" s="79"/>
      <c r="Q28" s="79"/>
      <c r="R28" s="79"/>
      <c r="S28" s="79"/>
      <c r="T28" s="79"/>
    </row>
    <row r="29" spans="2:20" ht="15.75">
      <c r="B29" s="14" t="s">
        <v>1716</v>
      </c>
      <c r="C29" s="275"/>
      <c r="D29" s="843"/>
      <c r="E29" s="844" t="s">
        <v>2135</v>
      </c>
      <c r="F29" s="224">
        <f t="shared" si="4"/>
        <v>1</v>
      </c>
      <c r="G29" s="162"/>
      <c r="H29" s="190">
        <f t="shared" si="5"/>
        <v>0</v>
      </c>
      <c r="I29" s="162"/>
      <c r="J29" s="392">
        <f t="shared" si="6"/>
        <v>0</v>
      </c>
      <c r="K29" s="224">
        <v>0.3</v>
      </c>
      <c r="L29" s="190">
        <f t="shared" si="7"/>
        <v>0</v>
      </c>
      <c r="M29" s="836"/>
      <c r="N29" s="80"/>
      <c r="O29" s="79"/>
      <c r="P29" s="79"/>
      <c r="Q29" s="79"/>
      <c r="R29" s="79"/>
      <c r="S29" s="79"/>
      <c r="T29" s="79"/>
    </row>
    <row r="30" spans="2:20" ht="15.75">
      <c r="B30" s="14" t="s">
        <v>2020</v>
      </c>
      <c r="C30" s="275"/>
      <c r="D30" s="277"/>
      <c r="E30" s="8" t="s">
        <v>1600</v>
      </c>
      <c r="F30" s="224">
        <f t="shared" si="4"/>
        <v>1</v>
      </c>
      <c r="G30" s="162"/>
      <c r="H30" s="190">
        <f t="shared" si="5"/>
        <v>0</v>
      </c>
      <c r="I30" s="162"/>
      <c r="J30" s="392">
        <f t="shared" si="6"/>
        <v>0</v>
      </c>
      <c r="K30" s="224">
        <v>0.5</v>
      </c>
      <c r="L30" s="190">
        <f t="shared" si="7"/>
        <v>0</v>
      </c>
      <c r="M30" s="836"/>
      <c r="N30" s="80"/>
      <c r="O30" s="79"/>
      <c r="P30" s="79"/>
      <c r="Q30" s="79"/>
      <c r="R30" s="79"/>
      <c r="S30" s="79"/>
      <c r="T30" s="79"/>
    </row>
    <row r="31" spans="2:20" ht="15.75">
      <c r="B31" s="14" t="s">
        <v>2030</v>
      </c>
      <c r="C31" s="275"/>
      <c r="D31" s="843"/>
      <c r="E31" s="844" t="s">
        <v>1601</v>
      </c>
      <c r="F31" s="224">
        <f t="shared" si="4"/>
        <v>1</v>
      </c>
      <c r="G31" s="162"/>
      <c r="H31" s="190">
        <f t="shared" si="5"/>
        <v>0</v>
      </c>
      <c r="I31" s="162"/>
      <c r="J31" s="392">
        <f t="shared" si="6"/>
        <v>0</v>
      </c>
      <c r="K31" s="224">
        <v>1</v>
      </c>
      <c r="L31" s="190">
        <f t="shared" si="7"/>
        <v>0</v>
      </c>
      <c r="M31" s="836"/>
      <c r="N31" s="80"/>
      <c r="O31" s="79"/>
      <c r="P31" s="79"/>
      <c r="Q31" s="79"/>
      <c r="R31" s="79"/>
      <c r="S31" s="79"/>
      <c r="T31" s="79"/>
    </row>
    <row r="32" spans="2:20" ht="15.75">
      <c r="B32" s="14" t="s">
        <v>393</v>
      </c>
      <c r="C32" s="304"/>
      <c r="D32" s="846"/>
      <c r="E32" s="847" t="s">
        <v>1991</v>
      </c>
      <c r="F32" s="224">
        <f t="shared" si="4"/>
        <v>1</v>
      </c>
      <c r="G32" s="162"/>
      <c r="H32" s="190">
        <f t="shared" si="5"/>
        <v>0</v>
      </c>
      <c r="I32" s="162"/>
      <c r="J32" s="392">
        <f t="shared" si="6"/>
        <v>0</v>
      </c>
      <c r="K32" s="224">
        <v>12.5</v>
      </c>
      <c r="L32" s="190">
        <f t="shared" si="7"/>
        <v>0</v>
      </c>
      <c r="M32" s="836"/>
      <c r="N32" s="80"/>
      <c r="O32" s="79"/>
      <c r="P32" s="79"/>
      <c r="Q32" s="79"/>
      <c r="R32" s="79"/>
      <c r="S32" s="79"/>
      <c r="T32" s="79"/>
    </row>
    <row r="33" spans="2:20" ht="15.75">
      <c r="B33" s="14" t="s">
        <v>389</v>
      </c>
      <c r="C33" s="304"/>
      <c r="D33" s="846"/>
      <c r="E33" s="847" t="s">
        <v>435</v>
      </c>
      <c r="F33" s="224">
        <f t="shared" si="4"/>
        <v>1</v>
      </c>
      <c r="G33" s="162"/>
      <c r="H33" s="190">
        <f t="shared" si="5"/>
        <v>0</v>
      </c>
      <c r="I33" s="162"/>
      <c r="J33" s="392">
        <f t="shared" si="6"/>
        <v>0</v>
      </c>
      <c r="K33" s="224">
        <v>12.5</v>
      </c>
      <c r="L33" s="190">
        <f t="shared" si="7"/>
        <v>0</v>
      </c>
      <c r="M33" s="836"/>
      <c r="N33" s="80"/>
      <c r="O33" s="79"/>
      <c r="P33" s="79"/>
      <c r="Q33" s="79"/>
      <c r="R33" s="79"/>
      <c r="S33" s="79"/>
      <c r="T33" s="79"/>
    </row>
    <row r="34" spans="2:20" ht="15.75">
      <c r="B34" s="14" t="s">
        <v>394</v>
      </c>
      <c r="C34" s="304"/>
      <c r="D34" s="846"/>
      <c r="E34" s="847" t="s">
        <v>436</v>
      </c>
      <c r="F34" s="224">
        <f t="shared" si="4"/>
        <v>1</v>
      </c>
      <c r="G34" s="162"/>
      <c r="H34" s="190">
        <f t="shared" si="5"/>
        <v>0</v>
      </c>
      <c r="I34" s="162"/>
      <c r="J34" s="392">
        <f t="shared" si="6"/>
        <v>0</v>
      </c>
      <c r="K34" s="224">
        <v>12.5</v>
      </c>
      <c r="L34" s="190">
        <f t="shared" si="7"/>
        <v>0</v>
      </c>
      <c r="M34" s="836"/>
      <c r="N34" s="80"/>
      <c r="O34" s="79"/>
      <c r="P34" s="79"/>
      <c r="Q34" s="79"/>
      <c r="R34" s="79"/>
      <c r="S34" s="79"/>
      <c r="T34" s="79"/>
    </row>
    <row r="35" spans="2:20" ht="15.75">
      <c r="B35" s="14" t="s">
        <v>1398</v>
      </c>
      <c r="C35" s="276"/>
      <c r="D35" s="848" t="s">
        <v>1884</v>
      </c>
      <c r="E35" s="844"/>
      <c r="F35" s="256"/>
      <c r="G35" s="190">
        <f>SUM(G28:G34)</f>
        <v>0</v>
      </c>
      <c r="H35" s="190">
        <f>SUM(H28:H34)</f>
        <v>0</v>
      </c>
      <c r="I35" s="190">
        <f>SUM(I28:I34)</f>
        <v>0</v>
      </c>
      <c r="J35" s="190">
        <f>SUM(J28:J34)</f>
        <v>0</v>
      </c>
      <c r="K35" s="256"/>
      <c r="L35" s="190">
        <f>SUM(L28:L34)</f>
        <v>0</v>
      </c>
      <c r="M35" s="836"/>
      <c r="N35" s="79"/>
      <c r="O35" s="79"/>
      <c r="P35" s="79"/>
      <c r="Q35" s="79"/>
      <c r="R35" s="79"/>
      <c r="S35" s="79"/>
      <c r="T35" s="79"/>
    </row>
    <row r="36" spans="2:20" ht="30">
      <c r="C36" s="274" t="s">
        <v>1959</v>
      </c>
      <c r="D36" s="277" t="s">
        <v>1945</v>
      </c>
      <c r="E36" s="8"/>
      <c r="F36" s="307"/>
      <c r="G36" s="837"/>
      <c r="H36" s="98"/>
      <c r="I36" s="98"/>
      <c r="J36" s="98"/>
      <c r="K36" s="98"/>
      <c r="L36" s="314"/>
      <c r="M36" s="836"/>
      <c r="N36" s="79"/>
      <c r="O36" s="79"/>
      <c r="P36" s="79"/>
      <c r="Q36" s="79"/>
      <c r="R36" s="79"/>
      <c r="S36" s="79"/>
      <c r="T36" s="79"/>
    </row>
    <row r="37" spans="2:20" ht="15.75">
      <c r="B37" s="14" t="s">
        <v>2143</v>
      </c>
      <c r="C37" s="275"/>
      <c r="D37" s="277"/>
      <c r="E37" s="8" t="s">
        <v>1993</v>
      </c>
      <c r="F37" s="224">
        <f t="shared" ref="F37:F43" si="8">100/100</f>
        <v>1</v>
      </c>
      <c r="G37" s="162"/>
      <c r="H37" s="190">
        <f t="shared" ref="H37:H43" si="9">F37*G37</f>
        <v>0</v>
      </c>
      <c r="I37" s="162"/>
      <c r="J37" s="392">
        <f t="shared" ref="J37:J43" si="10">MAX((H37-I37),0)</f>
        <v>0</v>
      </c>
      <c r="K37" s="224">
        <v>1</v>
      </c>
      <c r="L37" s="190">
        <f t="shared" ref="L37:L43" si="11">J37*K37</f>
        <v>0</v>
      </c>
      <c r="M37" s="836"/>
      <c r="N37" s="80"/>
      <c r="O37" s="79"/>
      <c r="P37" s="79"/>
      <c r="Q37" s="79"/>
      <c r="R37" s="79"/>
      <c r="S37" s="79"/>
      <c r="T37" s="79"/>
    </row>
    <row r="38" spans="2:20" ht="15.75">
      <c r="B38" s="14" t="s">
        <v>2144</v>
      </c>
      <c r="C38" s="275"/>
      <c r="D38" s="843"/>
      <c r="E38" s="844" t="s">
        <v>2135</v>
      </c>
      <c r="F38" s="224">
        <f t="shared" si="8"/>
        <v>1</v>
      </c>
      <c r="G38" s="162"/>
      <c r="H38" s="190">
        <f t="shared" si="9"/>
        <v>0</v>
      </c>
      <c r="I38" s="162"/>
      <c r="J38" s="392">
        <f t="shared" si="10"/>
        <v>0</v>
      </c>
      <c r="K38" s="224">
        <v>1</v>
      </c>
      <c r="L38" s="190">
        <f t="shared" si="11"/>
        <v>0</v>
      </c>
      <c r="M38" s="836"/>
      <c r="N38" s="80"/>
      <c r="O38" s="79"/>
      <c r="P38" s="79"/>
      <c r="Q38" s="79"/>
      <c r="R38" s="79"/>
      <c r="S38" s="79"/>
      <c r="T38" s="79"/>
    </row>
    <row r="39" spans="2:20" ht="15.75">
      <c r="B39" s="14" t="s">
        <v>1213</v>
      </c>
      <c r="C39" s="275"/>
      <c r="D39" s="277"/>
      <c r="E39" s="8" t="s">
        <v>1600</v>
      </c>
      <c r="F39" s="224">
        <f t="shared" si="8"/>
        <v>1</v>
      </c>
      <c r="G39" s="162"/>
      <c r="H39" s="190">
        <f t="shared" si="9"/>
        <v>0</v>
      </c>
      <c r="I39" s="162"/>
      <c r="J39" s="392">
        <f t="shared" si="10"/>
        <v>0</v>
      </c>
      <c r="K39" s="224">
        <v>1</v>
      </c>
      <c r="L39" s="190">
        <f t="shared" si="11"/>
        <v>0</v>
      </c>
      <c r="M39" s="836"/>
      <c r="N39" s="80"/>
      <c r="O39" s="79"/>
      <c r="P39" s="79"/>
      <c r="Q39" s="79"/>
      <c r="R39" s="79"/>
      <c r="S39" s="79"/>
      <c r="T39" s="79"/>
    </row>
    <row r="40" spans="2:20" ht="15.75">
      <c r="B40" s="14" t="s">
        <v>1220</v>
      </c>
      <c r="C40" s="275"/>
      <c r="D40" s="843"/>
      <c r="E40" s="844" t="s">
        <v>1601</v>
      </c>
      <c r="F40" s="224">
        <f t="shared" si="8"/>
        <v>1</v>
      </c>
      <c r="G40" s="162"/>
      <c r="H40" s="190">
        <f t="shared" si="9"/>
        <v>0</v>
      </c>
      <c r="I40" s="162"/>
      <c r="J40" s="392">
        <f t="shared" si="10"/>
        <v>0</v>
      </c>
      <c r="K40" s="224">
        <v>1.5</v>
      </c>
      <c r="L40" s="190">
        <f t="shared" si="11"/>
        <v>0</v>
      </c>
      <c r="M40" s="836"/>
      <c r="N40" s="80"/>
      <c r="O40" s="79"/>
      <c r="P40" s="79"/>
      <c r="Q40" s="79"/>
      <c r="R40" s="79"/>
      <c r="S40" s="79"/>
      <c r="T40" s="79"/>
    </row>
    <row r="41" spans="2:20" ht="15.75">
      <c r="B41" s="14" t="s">
        <v>395</v>
      </c>
      <c r="C41" s="304"/>
      <c r="D41" s="846"/>
      <c r="E41" s="847" t="s">
        <v>1991</v>
      </c>
      <c r="F41" s="224">
        <f t="shared" si="8"/>
        <v>1</v>
      </c>
      <c r="G41" s="162"/>
      <c r="H41" s="190">
        <f t="shared" si="9"/>
        <v>0</v>
      </c>
      <c r="I41" s="162"/>
      <c r="J41" s="392">
        <f t="shared" si="10"/>
        <v>0</v>
      </c>
      <c r="K41" s="224">
        <v>12.5</v>
      </c>
      <c r="L41" s="190">
        <f t="shared" si="11"/>
        <v>0</v>
      </c>
      <c r="M41" s="836"/>
      <c r="N41" s="80"/>
      <c r="O41" s="79"/>
      <c r="P41" s="79"/>
      <c r="Q41" s="79"/>
      <c r="R41" s="79"/>
      <c r="S41" s="79"/>
      <c r="T41" s="79"/>
    </row>
    <row r="42" spans="2:20" ht="15.75">
      <c r="B42" s="14" t="s">
        <v>396</v>
      </c>
      <c r="C42" s="304"/>
      <c r="D42" s="846"/>
      <c r="E42" s="847" t="s">
        <v>435</v>
      </c>
      <c r="F42" s="224">
        <f t="shared" si="8"/>
        <v>1</v>
      </c>
      <c r="G42" s="162"/>
      <c r="H42" s="190">
        <f t="shared" si="9"/>
        <v>0</v>
      </c>
      <c r="I42" s="162"/>
      <c r="J42" s="392">
        <f t="shared" si="10"/>
        <v>0</v>
      </c>
      <c r="K42" s="224">
        <v>12.5</v>
      </c>
      <c r="L42" s="190">
        <f t="shared" si="11"/>
        <v>0</v>
      </c>
      <c r="M42" s="836"/>
      <c r="N42" s="80"/>
      <c r="O42" s="79"/>
      <c r="P42" s="79"/>
      <c r="Q42" s="79"/>
      <c r="R42" s="79"/>
      <c r="S42" s="79"/>
      <c r="T42" s="79"/>
    </row>
    <row r="43" spans="2:20" ht="15.75">
      <c r="B43" s="14" t="s">
        <v>397</v>
      </c>
      <c r="C43" s="304"/>
      <c r="D43" s="846"/>
      <c r="E43" s="847" t="s">
        <v>436</v>
      </c>
      <c r="F43" s="224">
        <f t="shared" si="8"/>
        <v>1</v>
      </c>
      <c r="G43" s="162"/>
      <c r="H43" s="190">
        <f t="shared" si="9"/>
        <v>0</v>
      </c>
      <c r="I43" s="162"/>
      <c r="J43" s="392">
        <f t="shared" si="10"/>
        <v>0</v>
      </c>
      <c r="K43" s="224">
        <v>12.5</v>
      </c>
      <c r="L43" s="190">
        <f t="shared" si="11"/>
        <v>0</v>
      </c>
      <c r="M43" s="836"/>
      <c r="N43" s="80"/>
      <c r="O43" s="79"/>
      <c r="P43" s="79"/>
      <c r="Q43" s="79"/>
      <c r="R43" s="79"/>
      <c r="S43" s="79"/>
      <c r="T43" s="79"/>
    </row>
    <row r="44" spans="2:20" ht="15.75">
      <c r="B44" s="14" t="s">
        <v>1994</v>
      </c>
      <c r="C44" s="276"/>
      <c r="D44" s="848" t="s">
        <v>1884</v>
      </c>
      <c r="E44" s="844"/>
      <c r="F44" s="256"/>
      <c r="G44" s="190">
        <f>SUM(G37:G43)</f>
        <v>0</v>
      </c>
      <c r="H44" s="190">
        <f>SUM(H37:H43)</f>
        <v>0</v>
      </c>
      <c r="I44" s="190">
        <f>SUM(I37:I43)</f>
        <v>0</v>
      </c>
      <c r="J44" s="190">
        <f>SUM(J37:J43)</f>
        <v>0</v>
      </c>
      <c r="K44" s="256"/>
      <c r="L44" s="190">
        <f>SUM(L37:L43)</f>
        <v>0</v>
      </c>
      <c r="M44" s="836"/>
      <c r="N44" s="79"/>
      <c r="O44" s="79"/>
      <c r="P44" s="79"/>
      <c r="Q44" s="79"/>
      <c r="R44" s="79"/>
      <c r="S44" s="79"/>
      <c r="T44" s="79"/>
    </row>
    <row r="45" spans="2:20" ht="15.75">
      <c r="C45" s="274"/>
      <c r="D45" s="277"/>
      <c r="E45" s="8"/>
      <c r="F45" s="307"/>
      <c r="G45" s="837"/>
      <c r="H45" s="98"/>
      <c r="I45" s="98"/>
      <c r="J45" s="98"/>
      <c r="K45" s="98"/>
      <c r="L45" s="314"/>
      <c r="M45" s="836"/>
      <c r="N45" s="79"/>
      <c r="O45" s="79"/>
      <c r="P45" s="79"/>
      <c r="Q45" s="79"/>
      <c r="R45" s="79"/>
      <c r="S45" s="79"/>
      <c r="T45" s="79"/>
    </row>
    <row r="46" spans="2:20" ht="30">
      <c r="C46" s="275" t="s">
        <v>1976</v>
      </c>
      <c r="D46" s="277" t="s">
        <v>1227</v>
      </c>
      <c r="E46" s="8"/>
      <c r="F46" s="307"/>
      <c r="G46" s="837"/>
      <c r="H46" s="98"/>
      <c r="I46" s="98"/>
      <c r="J46" s="98"/>
      <c r="K46" s="98"/>
      <c r="L46" s="314"/>
      <c r="M46" s="836"/>
      <c r="N46" s="79"/>
      <c r="O46" s="79"/>
      <c r="P46" s="79"/>
      <c r="Q46" s="79"/>
      <c r="R46" s="79"/>
      <c r="S46" s="79"/>
      <c r="T46" s="79"/>
    </row>
    <row r="47" spans="2:20" ht="15.75">
      <c r="B47" s="14" t="s">
        <v>1912</v>
      </c>
      <c r="C47" s="275"/>
      <c r="D47" s="843"/>
      <c r="E47" s="844" t="s">
        <v>1993</v>
      </c>
      <c r="F47" s="224">
        <f t="shared" ref="F47:F53" si="12">100/100</f>
        <v>1</v>
      </c>
      <c r="G47" s="162"/>
      <c r="H47" s="190">
        <f t="shared" ref="H47:H53" si="13">F47*G47</f>
        <v>0</v>
      </c>
      <c r="I47" s="162"/>
      <c r="J47" s="392">
        <f t="shared" ref="J47:J53" si="14">MAX((H47-I47),0)</f>
        <v>0</v>
      </c>
      <c r="K47" s="224">
        <v>0.2</v>
      </c>
      <c r="L47" s="190">
        <f t="shared" ref="L47:L53" si="15">J47*K47</f>
        <v>0</v>
      </c>
      <c r="M47" s="836"/>
      <c r="N47" s="80"/>
      <c r="O47" s="79"/>
      <c r="P47" s="79"/>
      <c r="Q47" s="79"/>
      <c r="R47" s="79"/>
      <c r="S47" s="79"/>
      <c r="T47" s="79"/>
    </row>
    <row r="48" spans="2:20" ht="15.75">
      <c r="B48" s="14" t="s">
        <v>1590</v>
      </c>
      <c r="C48" s="275"/>
      <c r="D48" s="277"/>
      <c r="E48" s="8" t="s">
        <v>2135</v>
      </c>
      <c r="F48" s="224">
        <f t="shared" si="12"/>
        <v>1</v>
      </c>
      <c r="G48" s="162"/>
      <c r="H48" s="190">
        <f t="shared" si="13"/>
        <v>0</v>
      </c>
      <c r="I48" s="162"/>
      <c r="J48" s="392">
        <f t="shared" si="14"/>
        <v>0</v>
      </c>
      <c r="K48" s="224">
        <v>0.3</v>
      </c>
      <c r="L48" s="190">
        <f t="shared" si="15"/>
        <v>0</v>
      </c>
      <c r="M48" s="836"/>
      <c r="N48" s="80"/>
      <c r="O48" s="79"/>
      <c r="P48" s="79"/>
      <c r="Q48" s="79"/>
      <c r="R48" s="79"/>
      <c r="S48" s="79"/>
      <c r="T48" s="79"/>
    </row>
    <row r="49" spans="2:20" ht="15.75">
      <c r="B49" s="14" t="s">
        <v>1591</v>
      </c>
      <c r="C49" s="275"/>
      <c r="D49" s="843"/>
      <c r="E49" s="844" t="s">
        <v>1600</v>
      </c>
      <c r="F49" s="224">
        <f t="shared" si="12"/>
        <v>1</v>
      </c>
      <c r="G49" s="162"/>
      <c r="H49" s="190">
        <f t="shared" si="13"/>
        <v>0</v>
      </c>
      <c r="I49" s="162"/>
      <c r="J49" s="392">
        <f t="shared" si="14"/>
        <v>0</v>
      </c>
      <c r="K49" s="224">
        <v>0.5</v>
      </c>
      <c r="L49" s="190">
        <f t="shared" si="15"/>
        <v>0</v>
      </c>
      <c r="M49" s="836"/>
      <c r="N49" s="80"/>
      <c r="O49" s="79"/>
      <c r="P49" s="79"/>
      <c r="Q49" s="79"/>
      <c r="R49" s="79"/>
      <c r="S49" s="79"/>
      <c r="T49" s="79"/>
    </row>
    <row r="50" spans="2:20" ht="15.75">
      <c r="B50" s="14" t="s">
        <v>1735</v>
      </c>
      <c r="C50" s="275"/>
      <c r="D50" s="277"/>
      <c r="E50" s="8" t="s">
        <v>1601</v>
      </c>
      <c r="F50" s="224">
        <f t="shared" si="12"/>
        <v>1</v>
      </c>
      <c r="G50" s="162"/>
      <c r="H50" s="190">
        <f t="shared" si="13"/>
        <v>0</v>
      </c>
      <c r="I50" s="162"/>
      <c r="J50" s="392">
        <f t="shared" si="14"/>
        <v>0</v>
      </c>
      <c r="K50" s="224">
        <v>1</v>
      </c>
      <c r="L50" s="190">
        <f t="shared" si="15"/>
        <v>0</v>
      </c>
      <c r="M50" s="836"/>
      <c r="N50" s="80"/>
      <c r="O50" s="79"/>
      <c r="P50" s="79"/>
      <c r="Q50" s="79"/>
      <c r="R50" s="79"/>
      <c r="S50" s="79"/>
      <c r="T50" s="79"/>
    </row>
    <row r="51" spans="2:20" ht="15.75">
      <c r="B51" s="14" t="s">
        <v>398</v>
      </c>
      <c r="C51" s="304"/>
      <c r="D51" s="846"/>
      <c r="E51" s="847" t="s">
        <v>1991</v>
      </c>
      <c r="F51" s="224">
        <f t="shared" si="12"/>
        <v>1</v>
      </c>
      <c r="G51" s="162"/>
      <c r="H51" s="190">
        <f t="shared" si="13"/>
        <v>0</v>
      </c>
      <c r="I51" s="251"/>
      <c r="J51" s="392">
        <f t="shared" si="14"/>
        <v>0</v>
      </c>
      <c r="K51" s="224">
        <v>12.5</v>
      </c>
      <c r="L51" s="190">
        <f t="shared" si="15"/>
        <v>0</v>
      </c>
      <c r="M51" s="836"/>
      <c r="N51" s="80"/>
      <c r="O51" s="79"/>
      <c r="P51" s="79"/>
      <c r="Q51" s="79"/>
      <c r="R51" s="79"/>
      <c r="S51" s="79"/>
      <c r="T51" s="79"/>
    </row>
    <row r="52" spans="2:20" ht="15.75">
      <c r="B52" s="14" t="s">
        <v>399</v>
      </c>
      <c r="C52" s="304"/>
      <c r="D52" s="846"/>
      <c r="E52" s="847" t="s">
        <v>435</v>
      </c>
      <c r="F52" s="224">
        <f t="shared" si="12"/>
        <v>1</v>
      </c>
      <c r="G52" s="162"/>
      <c r="H52" s="190">
        <f t="shared" si="13"/>
        <v>0</v>
      </c>
      <c r="I52" s="251"/>
      <c r="J52" s="392">
        <f t="shared" si="14"/>
        <v>0</v>
      </c>
      <c r="K52" s="224">
        <v>12.5</v>
      </c>
      <c r="L52" s="190">
        <f t="shared" si="15"/>
        <v>0</v>
      </c>
      <c r="M52" s="836"/>
      <c r="N52" s="80"/>
      <c r="O52" s="79"/>
      <c r="P52" s="79"/>
      <c r="Q52" s="79"/>
      <c r="R52" s="79"/>
      <c r="S52" s="79"/>
      <c r="T52" s="79"/>
    </row>
    <row r="53" spans="2:20" ht="15.75">
      <c r="B53" s="14" t="s">
        <v>400</v>
      </c>
      <c r="C53" s="304"/>
      <c r="D53" s="846"/>
      <c r="E53" s="847" t="s">
        <v>436</v>
      </c>
      <c r="F53" s="224">
        <f t="shared" si="12"/>
        <v>1</v>
      </c>
      <c r="G53" s="162"/>
      <c r="H53" s="190">
        <f t="shared" si="13"/>
        <v>0</v>
      </c>
      <c r="I53" s="251"/>
      <c r="J53" s="392">
        <f t="shared" si="14"/>
        <v>0</v>
      </c>
      <c r="K53" s="224">
        <v>12.5</v>
      </c>
      <c r="L53" s="190">
        <f t="shared" si="15"/>
        <v>0</v>
      </c>
      <c r="M53" s="836"/>
      <c r="N53" s="80"/>
      <c r="O53" s="79"/>
      <c r="P53" s="79"/>
      <c r="Q53" s="79"/>
      <c r="R53" s="79"/>
      <c r="S53" s="79"/>
      <c r="T53" s="79"/>
    </row>
    <row r="54" spans="2:20" ht="15.75">
      <c r="B54" s="14" t="s">
        <v>2371</v>
      </c>
      <c r="C54" s="276"/>
      <c r="D54" s="848" t="s">
        <v>1884</v>
      </c>
      <c r="E54" s="844"/>
      <c r="F54" s="256"/>
      <c r="G54" s="190">
        <f>SUM(G47:G53)</f>
        <v>0</v>
      </c>
      <c r="H54" s="190">
        <f>SUM(H47:H53)</f>
        <v>0</v>
      </c>
      <c r="I54" s="190">
        <f>SUM(I47:I53)</f>
        <v>0</v>
      </c>
      <c r="J54" s="190">
        <f>SUM(J47:J53)</f>
        <v>0</v>
      </c>
      <c r="K54" s="256"/>
      <c r="L54" s="190">
        <f>SUM(L47:L53)</f>
        <v>0</v>
      </c>
      <c r="M54" s="836"/>
      <c r="N54" s="79"/>
      <c r="O54" s="79"/>
      <c r="P54" s="79"/>
      <c r="Q54" s="79"/>
      <c r="R54" s="79"/>
      <c r="S54" s="79"/>
      <c r="T54" s="79"/>
    </row>
    <row r="55" spans="2:20" ht="15.75">
      <c r="C55" s="274"/>
      <c r="D55" s="277"/>
      <c r="E55" s="8"/>
      <c r="F55" s="307"/>
      <c r="G55" s="837"/>
      <c r="H55" s="98"/>
      <c r="I55" s="98"/>
      <c r="J55" s="98"/>
      <c r="K55" s="98"/>
      <c r="L55" s="314"/>
      <c r="M55" s="836"/>
      <c r="N55" s="79"/>
      <c r="O55" s="79"/>
      <c r="P55" s="79"/>
      <c r="Q55" s="79"/>
      <c r="R55" s="79"/>
      <c r="S55" s="79"/>
      <c r="T55" s="79"/>
    </row>
    <row r="56" spans="2:20" ht="15.75">
      <c r="C56" s="275">
        <v>1.2</v>
      </c>
      <c r="D56" s="834" t="s">
        <v>1885</v>
      </c>
      <c r="E56" s="8"/>
      <c r="F56" s="307"/>
      <c r="G56" s="837"/>
      <c r="H56" s="98"/>
      <c r="I56" s="98"/>
      <c r="J56" s="98"/>
      <c r="K56" s="98"/>
      <c r="L56" s="314"/>
      <c r="M56" s="836"/>
      <c r="N56" s="79"/>
      <c r="O56" s="79"/>
      <c r="P56" s="79"/>
      <c r="Q56" s="79"/>
      <c r="R56" s="79"/>
      <c r="S56" s="79"/>
      <c r="T56" s="79"/>
    </row>
    <row r="57" spans="2:20" ht="15.75">
      <c r="C57" s="275"/>
      <c r="D57" s="277"/>
      <c r="E57" s="8"/>
      <c r="F57" s="307"/>
      <c r="G57" s="837"/>
      <c r="H57" s="98"/>
      <c r="I57" s="98"/>
      <c r="J57" s="98"/>
      <c r="K57" s="98"/>
      <c r="L57" s="314"/>
      <c r="M57" s="836"/>
      <c r="N57" s="79"/>
      <c r="O57" s="79"/>
      <c r="P57" s="79"/>
      <c r="Q57" s="79"/>
      <c r="R57" s="79"/>
      <c r="S57" s="79"/>
      <c r="T57" s="79"/>
    </row>
    <row r="58" spans="2:20" ht="15.75">
      <c r="C58" s="275"/>
      <c r="D58" s="277" t="s">
        <v>2184</v>
      </c>
      <c r="E58" s="8"/>
      <c r="F58" s="307"/>
      <c r="G58" s="837"/>
      <c r="H58" s="98"/>
      <c r="I58" s="98"/>
      <c r="J58" s="98"/>
      <c r="K58" s="98"/>
      <c r="L58" s="314"/>
      <c r="M58" s="836"/>
      <c r="N58" s="79"/>
      <c r="O58" s="79"/>
      <c r="P58" s="79"/>
      <c r="Q58" s="79"/>
      <c r="R58" s="79"/>
      <c r="S58" s="79"/>
      <c r="T58" s="79"/>
    </row>
    <row r="59" spans="2:20" ht="15.75">
      <c r="C59" s="275"/>
      <c r="D59" s="277"/>
      <c r="E59" s="8"/>
      <c r="F59" s="307"/>
      <c r="G59" s="837"/>
      <c r="H59" s="98"/>
      <c r="I59" s="98"/>
      <c r="J59" s="98"/>
      <c r="K59" s="98"/>
      <c r="L59" s="314"/>
      <c r="M59" s="836"/>
      <c r="N59" s="79"/>
      <c r="O59" s="79"/>
      <c r="P59" s="79"/>
      <c r="Q59" s="79"/>
      <c r="R59" s="79"/>
      <c r="S59" s="79"/>
      <c r="T59" s="79"/>
    </row>
    <row r="60" spans="2:20" ht="15.75">
      <c r="B60" s="14" t="s">
        <v>1351</v>
      </c>
      <c r="C60" s="275" t="s">
        <v>2051</v>
      </c>
      <c r="D60" s="850" t="s">
        <v>1886</v>
      </c>
      <c r="E60" s="851"/>
      <c r="F60" s="852">
        <f>50/100</f>
        <v>0.5</v>
      </c>
      <c r="G60" s="162"/>
      <c r="H60" s="190">
        <f>F60*G60</f>
        <v>0</v>
      </c>
      <c r="I60" s="162"/>
      <c r="J60" s="392">
        <f>MAX((H60-I60),0)</f>
        <v>0</v>
      </c>
      <c r="K60" s="263"/>
      <c r="L60" s="190">
        <f>J60*K60</f>
        <v>0</v>
      </c>
      <c r="M60" s="836"/>
      <c r="N60" s="79"/>
      <c r="O60" s="79"/>
      <c r="P60" s="79"/>
      <c r="Q60" s="79"/>
      <c r="R60" s="79"/>
      <c r="S60" s="79"/>
      <c r="T60" s="79"/>
    </row>
    <row r="61" spans="2:20" ht="15.75">
      <c r="C61" s="275"/>
      <c r="D61" s="277"/>
      <c r="E61" s="8"/>
      <c r="F61" s="256"/>
      <c r="G61" s="256"/>
      <c r="H61" s="256"/>
      <c r="I61" s="256"/>
      <c r="J61" s="256"/>
      <c r="K61" s="259"/>
      <c r="L61" s="256"/>
      <c r="M61" s="836"/>
      <c r="N61" s="79"/>
      <c r="O61" s="79"/>
      <c r="P61" s="79"/>
      <c r="Q61" s="79"/>
      <c r="R61" s="79"/>
      <c r="S61" s="79"/>
      <c r="T61" s="79"/>
    </row>
    <row r="62" spans="2:20" ht="15.75">
      <c r="B62" s="14" t="s">
        <v>1485</v>
      </c>
      <c r="C62" s="275" t="s">
        <v>2055</v>
      </c>
      <c r="D62" s="850" t="s">
        <v>1887</v>
      </c>
      <c r="E62" s="828"/>
      <c r="F62" s="852">
        <f>50/100</f>
        <v>0.5</v>
      </c>
      <c r="G62" s="162"/>
      <c r="H62" s="190">
        <f>F62*G62</f>
        <v>0</v>
      </c>
      <c r="I62" s="162"/>
      <c r="J62" s="392">
        <f>MAX((H62-I62),0)</f>
        <v>0</v>
      </c>
      <c r="K62" s="263"/>
      <c r="L62" s="190">
        <f>J62*K62</f>
        <v>0</v>
      </c>
      <c r="M62" s="836"/>
      <c r="N62" s="79"/>
      <c r="O62" s="79"/>
      <c r="P62" s="79"/>
      <c r="Q62" s="79"/>
      <c r="R62" s="79"/>
      <c r="S62" s="79"/>
      <c r="T62" s="79"/>
    </row>
    <row r="63" spans="2:20" ht="15.75">
      <c r="C63" s="275"/>
      <c r="D63" s="1103"/>
      <c r="E63" s="1104"/>
      <c r="F63" s="256"/>
      <c r="G63" s="256"/>
      <c r="H63" s="256"/>
      <c r="I63" s="256"/>
      <c r="J63" s="256"/>
      <c r="K63" s="259"/>
      <c r="L63" s="256"/>
      <c r="M63" s="836"/>
      <c r="N63" s="79"/>
      <c r="O63" s="79"/>
      <c r="P63" s="79"/>
      <c r="Q63" s="79"/>
      <c r="R63" s="79"/>
      <c r="S63" s="79"/>
      <c r="T63" s="79"/>
    </row>
    <row r="64" spans="2:20" ht="15.75">
      <c r="B64" s="14" t="s">
        <v>401</v>
      </c>
      <c r="C64" s="304"/>
      <c r="D64" s="311" t="s">
        <v>431</v>
      </c>
      <c r="E64" s="327"/>
      <c r="F64" s="852">
        <f>100/100</f>
        <v>1</v>
      </c>
      <c r="G64" s="162"/>
      <c r="H64" s="190">
        <f>F64*G64</f>
        <v>0</v>
      </c>
      <c r="I64" s="251"/>
      <c r="J64" s="392">
        <f>MAX((H64-I64),0)</f>
        <v>0</v>
      </c>
      <c r="K64" s="224">
        <v>12.5</v>
      </c>
      <c r="L64" s="190">
        <f>J64*K64</f>
        <v>0</v>
      </c>
      <c r="M64" s="836"/>
      <c r="N64" s="79"/>
      <c r="O64" s="79"/>
      <c r="P64" s="79"/>
      <c r="Q64" s="79"/>
      <c r="R64" s="79"/>
      <c r="S64" s="79"/>
      <c r="T64" s="79"/>
    </row>
    <row r="65" spans="2:20" ht="15.75">
      <c r="C65" s="275"/>
      <c r="D65" s="277"/>
      <c r="E65" s="8"/>
      <c r="F65" s="256"/>
      <c r="G65" s="256"/>
      <c r="H65" s="256"/>
      <c r="I65" s="256"/>
      <c r="J65" s="256"/>
      <c r="K65" s="259"/>
      <c r="L65" s="256"/>
      <c r="M65" s="836"/>
      <c r="N65" s="79"/>
      <c r="O65" s="79"/>
      <c r="P65" s="79"/>
      <c r="Q65" s="79"/>
      <c r="R65" s="79"/>
      <c r="S65" s="79"/>
      <c r="T65" s="79"/>
    </row>
    <row r="66" spans="2:20" ht="15.75">
      <c r="B66" s="14" t="s">
        <v>1479</v>
      </c>
      <c r="C66" s="276"/>
      <c r="D66" s="850" t="s">
        <v>1884</v>
      </c>
      <c r="E66" s="851"/>
      <c r="F66" s="256"/>
      <c r="G66" s="853">
        <f>SUM(G60:G64)</f>
        <v>0</v>
      </c>
      <c r="H66" s="853">
        <f>SUM(H60:H64)</f>
        <v>0</v>
      </c>
      <c r="I66" s="853">
        <f>SUM(I60:I64)</f>
        <v>0</v>
      </c>
      <c r="J66" s="853">
        <f>SUM(J60:J64)</f>
        <v>0</v>
      </c>
      <c r="K66" s="259"/>
      <c r="L66" s="853">
        <f>SUM(L60:L64)</f>
        <v>0</v>
      </c>
      <c r="M66" s="836"/>
      <c r="N66" s="79"/>
      <c r="O66" s="79"/>
      <c r="P66" s="79"/>
      <c r="Q66" s="79"/>
      <c r="R66" s="79"/>
      <c r="S66" s="79"/>
      <c r="T66" s="79"/>
    </row>
    <row r="67" spans="2:20" ht="15.75">
      <c r="C67" s="222"/>
      <c r="D67" s="277"/>
      <c r="E67" s="8"/>
      <c r="F67" s="307"/>
      <c r="G67" s="837"/>
      <c r="H67" s="98"/>
      <c r="I67" s="98"/>
      <c r="J67" s="98"/>
      <c r="K67" s="98"/>
      <c r="L67" s="314"/>
      <c r="M67" s="836"/>
      <c r="N67" s="79"/>
      <c r="O67" s="79"/>
      <c r="P67" s="79"/>
      <c r="Q67" s="79"/>
      <c r="R67" s="79"/>
      <c r="S67" s="79"/>
      <c r="T67" s="79"/>
    </row>
    <row r="68" spans="2:20" ht="15.75">
      <c r="C68" s="222">
        <v>2</v>
      </c>
      <c r="D68" s="834" t="s">
        <v>1909</v>
      </c>
      <c r="E68" s="8"/>
      <c r="F68" s="307"/>
      <c r="G68" s="837"/>
      <c r="H68" s="98"/>
      <c r="I68" s="98"/>
      <c r="J68" s="98"/>
      <c r="K68" s="98"/>
      <c r="L68" s="314"/>
      <c r="M68" s="836"/>
      <c r="N68" s="79"/>
      <c r="O68" s="79"/>
      <c r="P68" s="79"/>
      <c r="Q68" s="79"/>
      <c r="R68" s="79"/>
      <c r="S68" s="79"/>
      <c r="T68" s="79"/>
    </row>
    <row r="69" spans="2:20" ht="15.75">
      <c r="C69" s="222">
        <v>2.1</v>
      </c>
      <c r="D69" s="834" t="s">
        <v>1992</v>
      </c>
      <c r="E69" s="8"/>
      <c r="F69" s="307"/>
      <c r="G69" s="837"/>
      <c r="H69" s="98"/>
      <c r="I69" s="98"/>
      <c r="J69" s="98"/>
      <c r="K69" s="98"/>
      <c r="L69" s="314"/>
      <c r="M69" s="836"/>
      <c r="N69" s="79"/>
      <c r="O69" s="79"/>
      <c r="P69" s="79"/>
      <c r="Q69" s="79"/>
      <c r="R69" s="79"/>
      <c r="S69" s="79"/>
      <c r="T69" s="79"/>
    </row>
    <row r="70" spans="2:20" ht="30">
      <c r="C70" s="274" t="s">
        <v>1778</v>
      </c>
      <c r="D70" s="277" t="s">
        <v>1239</v>
      </c>
      <c r="E70" s="8"/>
      <c r="F70" s="307"/>
      <c r="G70" s="837"/>
      <c r="H70" s="98"/>
      <c r="I70" s="98"/>
      <c r="J70" s="98"/>
      <c r="K70" s="98"/>
      <c r="L70" s="314"/>
      <c r="M70" s="836"/>
      <c r="N70" s="79"/>
      <c r="O70" s="79"/>
      <c r="P70" s="79"/>
      <c r="Q70" s="79"/>
      <c r="R70" s="79"/>
      <c r="S70" s="79"/>
      <c r="T70" s="79"/>
    </row>
    <row r="71" spans="2:20" ht="15.75">
      <c r="B71" s="14" t="s">
        <v>1462</v>
      </c>
      <c r="C71" s="275"/>
      <c r="D71" s="843"/>
      <c r="E71" s="844" t="s">
        <v>1993</v>
      </c>
      <c r="F71" s="852">
        <f t="shared" ref="F71:F77" si="16">100/100</f>
        <v>1</v>
      </c>
      <c r="G71" s="162"/>
      <c r="H71" s="190">
        <f t="shared" ref="H71:H77" si="17">F71*G71</f>
        <v>0</v>
      </c>
      <c r="I71" s="162"/>
      <c r="J71" s="392">
        <f t="shared" ref="J71:J77" si="18">MAX((H71-I71),0)</f>
        <v>0</v>
      </c>
      <c r="K71" s="224">
        <v>1</v>
      </c>
      <c r="L71" s="190">
        <f t="shared" ref="L71:L77" si="19">J71*K71</f>
        <v>0</v>
      </c>
      <c r="M71" s="836"/>
      <c r="N71" s="80"/>
      <c r="O71" s="79"/>
      <c r="P71" s="79"/>
      <c r="Q71" s="79"/>
      <c r="R71" s="79"/>
      <c r="S71" s="79"/>
      <c r="T71" s="79"/>
    </row>
    <row r="72" spans="2:20" ht="15.75">
      <c r="B72" s="14" t="s">
        <v>2313</v>
      </c>
      <c r="C72" s="275"/>
      <c r="D72" s="277"/>
      <c r="E72" s="8" t="s">
        <v>2135</v>
      </c>
      <c r="F72" s="852">
        <f t="shared" si="16"/>
        <v>1</v>
      </c>
      <c r="G72" s="162"/>
      <c r="H72" s="190">
        <f t="shared" si="17"/>
        <v>0</v>
      </c>
      <c r="I72" s="162"/>
      <c r="J72" s="392">
        <f t="shared" si="18"/>
        <v>0</v>
      </c>
      <c r="K72" s="224">
        <v>1</v>
      </c>
      <c r="L72" s="190">
        <f t="shared" si="19"/>
        <v>0</v>
      </c>
      <c r="M72" s="836"/>
      <c r="N72" s="80"/>
      <c r="O72" s="79"/>
      <c r="P72" s="79"/>
      <c r="Q72" s="79"/>
      <c r="R72" s="79"/>
      <c r="S72" s="79"/>
      <c r="T72" s="79"/>
    </row>
    <row r="73" spans="2:20" ht="15.75">
      <c r="B73" s="14" t="s">
        <v>1243</v>
      </c>
      <c r="C73" s="275"/>
      <c r="D73" s="843"/>
      <c r="E73" s="844" t="s">
        <v>1600</v>
      </c>
      <c r="F73" s="852">
        <f t="shared" si="16"/>
        <v>1</v>
      </c>
      <c r="G73" s="162"/>
      <c r="H73" s="190">
        <f t="shared" si="17"/>
        <v>0</v>
      </c>
      <c r="I73" s="162"/>
      <c r="J73" s="392">
        <f t="shared" si="18"/>
        <v>0</v>
      </c>
      <c r="K73" s="224">
        <v>1</v>
      </c>
      <c r="L73" s="190">
        <f t="shared" si="19"/>
        <v>0</v>
      </c>
      <c r="M73" s="836"/>
      <c r="N73" s="80"/>
      <c r="O73" s="79"/>
      <c r="P73" s="79"/>
      <c r="Q73" s="79"/>
      <c r="R73" s="79"/>
      <c r="S73" s="79"/>
      <c r="T73" s="79"/>
    </row>
    <row r="74" spans="2:20" ht="15.75">
      <c r="B74" s="14" t="s">
        <v>1503</v>
      </c>
      <c r="C74" s="275"/>
      <c r="D74" s="277"/>
      <c r="E74" s="8" t="s">
        <v>1601</v>
      </c>
      <c r="F74" s="852">
        <f t="shared" si="16"/>
        <v>1</v>
      </c>
      <c r="G74" s="162"/>
      <c r="H74" s="190">
        <f t="shared" si="17"/>
        <v>0</v>
      </c>
      <c r="I74" s="162"/>
      <c r="J74" s="392">
        <f t="shared" si="18"/>
        <v>0</v>
      </c>
      <c r="K74" s="224">
        <v>1.5</v>
      </c>
      <c r="L74" s="190">
        <f t="shared" si="19"/>
        <v>0</v>
      </c>
      <c r="M74" s="836"/>
      <c r="N74" s="80"/>
      <c r="O74" s="79"/>
      <c r="P74" s="79"/>
      <c r="Q74" s="79"/>
      <c r="R74" s="79"/>
      <c r="S74" s="79"/>
      <c r="T74" s="79"/>
    </row>
    <row r="75" spans="2:20" ht="15.75">
      <c r="B75" s="14" t="s">
        <v>1487</v>
      </c>
      <c r="C75" s="275"/>
      <c r="D75" s="854"/>
      <c r="E75" s="855" t="s">
        <v>1991</v>
      </c>
      <c r="F75" s="852">
        <f t="shared" si="16"/>
        <v>1</v>
      </c>
      <c r="G75" s="162"/>
      <c r="H75" s="190">
        <f t="shared" si="17"/>
        <v>0</v>
      </c>
      <c r="I75" s="162"/>
      <c r="J75" s="392">
        <f t="shared" si="18"/>
        <v>0</v>
      </c>
      <c r="K75" s="224">
        <v>4</v>
      </c>
      <c r="L75" s="190">
        <f t="shared" si="19"/>
        <v>0</v>
      </c>
      <c r="M75" s="836"/>
      <c r="N75" s="80"/>
      <c r="O75" s="79"/>
      <c r="P75" s="79"/>
      <c r="Q75" s="79"/>
      <c r="R75" s="79"/>
      <c r="S75" s="79"/>
      <c r="T75" s="79"/>
    </row>
    <row r="76" spans="2:20" ht="15.75">
      <c r="B76" s="14" t="s">
        <v>402</v>
      </c>
      <c r="C76" s="304"/>
      <c r="D76" s="846"/>
      <c r="E76" s="847" t="s">
        <v>435</v>
      </c>
      <c r="F76" s="852">
        <f t="shared" si="16"/>
        <v>1</v>
      </c>
      <c r="G76" s="162"/>
      <c r="H76" s="190">
        <f t="shared" si="17"/>
        <v>0</v>
      </c>
      <c r="I76" s="251"/>
      <c r="J76" s="392">
        <f t="shared" si="18"/>
        <v>0</v>
      </c>
      <c r="K76" s="224">
        <v>12.5</v>
      </c>
      <c r="L76" s="190">
        <f t="shared" si="19"/>
        <v>0</v>
      </c>
      <c r="M76" s="836"/>
      <c r="N76" s="80"/>
      <c r="O76" s="79"/>
      <c r="P76" s="79"/>
      <c r="Q76" s="79"/>
      <c r="R76" s="79"/>
      <c r="S76" s="79"/>
      <c r="T76" s="79"/>
    </row>
    <row r="77" spans="2:20" ht="15.75">
      <c r="B77" s="14" t="s">
        <v>403</v>
      </c>
      <c r="C77" s="304"/>
      <c r="D77" s="846"/>
      <c r="E77" s="847" t="s">
        <v>436</v>
      </c>
      <c r="F77" s="852">
        <f t="shared" si="16"/>
        <v>1</v>
      </c>
      <c r="G77" s="162"/>
      <c r="H77" s="190">
        <f t="shared" si="17"/>
        <v>0</v>
      </c>
      <c r="I77" s="251"/>
      <c r="J77" s="392">
        <f t="shared" si="18"/>
        <v>0</v>
      </c>
      <c r="K77" s="224">
        <v>12.5</v>
      </c>
      <c r="L77" s="190">
        <f t="shared" si="19"/>
        <v>0</v>
      </c>
      <c r="M77" s="836"/>
      <c r="N77" s="80"/>
      <c r="O77" s="79"/>
      <c r="P77" s="79"/>
      <c r="Q77" s="79"/>
      <c r="R77" s="79"/>
      <c r="S77" s="79"/>
      <c r="T77" s="79"/>
    </row>
    <row r="78" spans="2:20" ht="15.75">
      <c r="B78" s="14" t="s">
        <v>1733</v>
      </c>
      <c r="C78" s="276"/>
      <c r="D78" s="848" t="s">
        <v>1884</v>
      </c>
      <c r="E78" s="856"/>
      <c r="F78" s="256"/>
      <c r="G78" s="190">
        <f>SUM(G71:G77)</f>
        <v>0</v>
      </c>
      <c r="H78" s="190">
        <f>SUM(H71:H77)</f>
        <v>0</v>
      </c>
      <c r="I78" s="190">
        <f>SUM(I71:I77)</f>
        <v>0</v>
      </c>
      <c r="J78" s="190">
        <f>SUM(J71:J77)</f>
        <v>0</v>
      </c>
      <c r="K78" s="256"/>
      <c r="L78" s="190">
        <f>SUM(L71:L77)</f>
        <v>0</v>
      </c>
      <c r="M78" s="836"/>
      <c r="N78" s="79"/>
      <c r="O78" s="79"/>
      <c r="P78" s="79"/>
      <c r="Q78" s="79"/>
      <c r="R78" s="79"/>
      <c r="S78" s="79"/>
      <c r="T78" s="79"/>
    </row>
    <row r="79" spans="2:20" ht="15.75">
      <c r="C79" s="274"/>
      <c r="D79" s="277"/>
      <c r="E79" s="8"/>
      <c r="F79" s="307"/>
      <c r="G79" s="837"/>
      <c r="H79" s="98"/>
      <c r="I79" s="98"/>
      <c r="J79" s="98"/>
      <c r="K79" s="98"/>
      <c r="L79" s="314"/>
      <c r="M79" s="836"/>
      <c r="N79" s="79"/>
      <c r="O79" s="79"/>
      <c r="P79" s="79"/>
      <c r="Q79" s="79"/>
      <c r="R79" s="79"/>
      <c r="S79" s="79"/>
      <c r="T79" s="79"/>
    </row>
    <row r="80" spans="2:20" ht="30">
      <c r="C80" s="275" t="s">
        <v>1958</v>
      </c>
      <c r="D80" s="277" t="s">
        <v>1942</v>
      </c>
      <c r="E80" s="8"/>
      <c r="F80" s="307"/>
      <c r="G80" s="837"/>
      <c r="H80" s="98"/>
      <c r="I80" s="98"/>
      <c r="J80" s="98"/>
      <c r="K80" s="98"/>
      <c r="L80" s="314"/>
      <c r="M80" s="836"/>
      <c r="N80" s="79"/>
      <c r="O80" s="79"/>
      <c r="P80" s="79"/>
      <c r="Q80" s="79"/>
      <c r="R80" s="79"/>
      <c r="S80" s="79"/>
      <c r="T80" s="79"/>
    </row>
    <row r="81" spans="2:20" ht="15.75">
      <c r="B81" s="14" t="s">
        <v>1734</v>
      </c>
      <c r="C81" s="275"/>
      <c r="D81" s="843"/>
      <c r="E81" s="844" t="s">
        <v>1993</v>
      </c>
      <c r="F81" s="852">
        <f t="shared" ref="F81:F87" si="20">100/100</f>
        <v>1</v>
      </c>
      <c r="G81" s="162"/>
      <c r="H81" s="190">
        <f t="shared" ref="H81:H87" si="21">F81*G81</f>
        <v>0</v>
      </c>
      <c r="I81" s="162"/>
      <c r="J81" s="392">
        <f t="shared" ref="J81:J87" si="22">MAX((H81-I81),0)</f>
        <v>0</v>
      </c>
      <c r="K81" s="224">
        <v>0.2</v>
      </c>
      <c r="L81" s="190">
        <f t="shared" ref="L81:L87" si="23">J81*K81</f>
        <v>0</v>
      </c>
      <c r="M81" s="836"/>
      <c r="N81" s="80"/>
      <c r="O81" s="79"/>
      <c r="P81" s="79"/>
      <c r="Q81" s="79"/>
      <c r="R81" s="79"/>
      <c r="S81" s="79"/>
      <c r="T81" s="79"/>
    </row>
    <row r="82" spans="2:20" ht="15.75">
      <c r="B82" s="14" t="s">
        <v>1549</v>
      </c>
      <c r="C82" s="275"/>
      <c r="D82" s="277"/>
      <c r="E82" s="8" t="s">
        <v>2135</v>
      </c>
      <c r="F82" s="852">
        <f t="shared" si="20"/>
        <v>1</v>
      </c>
      <c r="G82" s="162"/>
      <c r="H82" s="190">
        <f t="shared" si="21"/>
        <v>0</v>
      </c>
      <c r="I82" s="162"/>
      <c r="J82" s="392">
        <f t="shared" si="22"/>
        <v>0</v>
      </c>
      <c r="K82" s="224">
        <v>0.3</v>
      </c>
      <c r="L82" s="190">
        <f t="shared" si="23"/>
        <v>0</v>
      </c>
      <c r="M82" s="836"/>
      <c r="N82" s="80"/>
      <c r="O82" s="79"/>
      <c r="P82" s="79"/>
      <c r="Q82" s="79"/>
      <c r="R82" s="79"/>
      <c r="S82" s="79"/>
      <c r="T82" s="79"/>
    </row>
    <row r="83" spans="2:20" ht="15.75">
      <c r="B83" s="14" t="s">
        <v>1550</v>
      </c>
      <c r="C83" s="275"/>
      <c r="D83" s="843"/>
      <c r="E83" s="844" t="s">
        <v>1600</v>
      </c>
      <c r="F83" s="852">
        <f t="shared" si="20"/>
        <v>1</v>
      </c>
      <c r="G83" s="162"/>
      <c r="H83" s="190">
        <f t="shared" si="21"/>
        <v>0</v>
      </c>
      <c r="I83" s="162"/>
      <c r="J83" s="392">
        <f t="shared" si="22"/>
        <v>0</v>
      </c>
      <c r="K83" s="224">
        <v>0.5</v>
      </c>
      <c r="L83" s="190">
        <f t="shared" si="23"/>
        <v>0</v>
      </c>
      <c r="M83" s="836"/>
      <c r="N83" s="80"/>
      <c r="O83" s="79"/>
      <c r="P83" s="79"/>
      <c r="Q83" s="79"/>
      <c r="R83" s="79"/>
      <c r="S83" s="79"/>
      <c r="T83" s="79"/>
    </row>
    <row r="84" spans="2:20" ht="15.75">
      <c r="B84" s="14" t="s">
        <v>1551</v>
      </c>
      <c r="C84" s="275"/>
      <c r="D84" s="277"/>
      <c r="E84" s="8" t="s">
        <v>1601</v>
      </c>
      <c r="F84" s="852">
        <f t="shared" si="20"/>
        <v>1</v>
      </c>
      <c r="G84" s="162"/>
      <c r="H84" s="190">
        <f t="shared" si="21"/>
        <v>0</v>
      </c>
      <c r="I84" s="162"/>
      <c r="J84" s="392">
        <f t="shared" si="22"/>
        <v>0</v>
      </c>
      <c r="K84" s="224">
        <v>1</v>
      </c>
      <c r="L84" s="190">
        <f t="shared" si="23"/>
        <v>0</v>
      </c>
      <c r="M84" s="836"/>
      <c r="N84" s="80"/>
      <c r="O84" s="79"/>
      <c r="P84" s="79"/>
      <c r="Q84" s="79"/>
      <c r="R84" s="79"/>
      <c r="S84" s="79"/>
      <c r="T84" s="79"/>
    </row>
    <row r="85" spans="2:20" ht="15.75">
      <c r="B85" s="14" t="s">
        <v>1640</v>
      </c>
      <c r="C85" s="857"/>
      <c r="D85" s="844"/>
      <c r="E85" s="858" t="s">
        <v>1991</v>
      </c>
      <c r="F85" s="852">
        <f t="shared" si="20"/>
        <v>1</v>
      </c>
      <c r="G85" s="162"/>
      <c r="H85" s="190">
        <f t="shared" si="21"/>
        <v>0</v>
      </c>
      <c r="I85" s="162"/>
      <c r="J85" s="392">
        <f t="shared" si="22"/>
        <v>0</v>
      </c>
      <c r="K85" s="224">
        <v>3.5</v>
      </c>
      <c r="L85" s="190">
        <f t="shared" si="23"/>
        <v>0</v>
      </c>
      <c r="M85" s="836"/>
      <c r="N85" s="80"/>
      <c r="O85" s="79"/>
      <c r="P85" s="79"/>
      <c r="Q85" s="79"/>
      <c r="R85" s="79"/>
      <c r="S85" s="79"/>
      <c r="T85" s="79"/>
    </row>
    <row r="86" spans="2:20" ht="15.75">
      <c r="B86" s="14" t="s">
        <v>404</v>
      </c>
      <c r="C86" s="304"/>
      <c r="D86" s="846"/>
      <c r="E86" s="847" t="s">
        <v>435</v>
      </c>
      <c r="F86" s="852">
        <f t="shared" si="20"/>
        <v>1</v>
      </c>
      <c r="G86" s="162"/>
      <c r="H86" s="190">
        <f t="shared" si="21"/>
        <v>0</v>
      </c>
      <c r="I86" s="251"/>
      <c r="J86" s="392">
        <f t="shared" si="22"/>
        <v>0</v>
      </c>
      <c r="K86" s="224">
        <v>12.5</v>
      </c>
      <c r="L86" s="190">
        <f t="shared" si="23"/>
        <v>0</v>
      </c>
      <c r="M86" s="836"/>
      <c r="N86" s="80"/>
      <c r="O86" s="79"/>
      <c r="P86" s="79"/>
      <c r="Q86" s="79"/>
      <c r="R86" s="79"/>
      <c r="S86" s="79"/>
      <c r="T86" s="79"/>
    </row>
    <row r="87" spans="2:20" ht="15.75">
      <c r="B87" s="14" t="s">
        <v>196</v>
      </c>
      <c r="C87" s="304"/>
      <c r="D87" s="846"/>
      <c r="E87" s="847" t="s">
        <v>436</v>
      </c>
      <c r="F87" s="852">
        <f t="shared" si="20"/>
        <v>1</v>
      </c>
      <c r="G87" s="162"/>
      <c r="H87" s="190">
        <f t="shared" si="21"/>
        <v>0</v>
      </c>
      <c r="I87" s="251"/>
      <c r="J87" s="392">
        <f t="shared" si="22"/>
        <v>0</v>
      </c>
      <c r="K87" s="224">
        <v>12.5</v>
      </c>
      <c r="L87" s="190">
        <f t="shared" si="23"/>
        <v>0</v>
      </c>
      <c r="M87" s="836"/>
      <c r="N87" s="80"/>
      <c r="O87" s="79"/>
      <c r="P87" s="79"/>
      <c r="Q87" s="79"/>
      <c r="R87" s="79"/>
      <c r="S87" s="79"/>
      <c r="T87" s="79"/>
    </row>
    <row r="88" spans="2:20" ht="15.75">
      <c r="B88" s="14" t="s">
        <v>1641</v>
      </c>
      <c r="C88" s="276"/>
      <c r="D88" s="848" t="s">
        <v>1884</v>
      </c>
      <c r="E88" s="844"/>
      <c r="F88" s="256"/>
      <c r="G88" s="190">
        <f>SUM(G81:G87)</f>
        <v>0</v>
      </c>
      <c r="H88" s="190">
        <f>SUM(H81:H87)</f>
        <v>0</v>
      </c>
      <c r="I88" s="190">
        <f>SUM(I81:I87)</f>
        <v>0</v>
      </c>
      <c r="J88" s="190">
        <f>SUM(J81:J87)</f>
        <v>0</v>
      </c>
      <c r="K88" s="256"/>
      <c r="L88" s="190">
        <f>SUM(L81:L87)</f>
        <v>0</v>
      </c>
      <c r="M88" s="836"/>
      <c r="N88" s="79"/>
      <c r="O88" s="79"/>
      <c r="P88" s="79"/>
      <c r="Q88" s="79"/>
      <c r="R88" s="79"/>
      <c r="S88" s="79"/>
      <c r="T88" s="79"/>
    </row>
    <row r="89" spans="2:20" ht="30">
      <c r="C89" s="274" t="s">
        <v>1959</v>
      </c>
      <c r="D89" s="277" t="s">
        <v>1945</v>
      </c>
      <c r="E89" s="8"/>
      <c r="F89" s="307"/>
      <c r="G89" s="837"/>
      <c r="H89" s="98"/>
      <c r="I89" s="98"/>
      <c r="J89" s="98"/>
      <c r="K89" s="98"/>
      <c r="L89" s="314"/>
      <c r="M89" s="836"/>
      <c r="N89" s="79"/>
      <c r="O89" s="79"/>
      <c r="P89" s="79"/>
      <c r="Q89" s="79"/>
      <c r="R89" s="79"/>
      <c r="S89" s="79"/>
      <c r="T89" s="79"/>
    </row>
    <row r="90" spans="2:20" ht="15.75">
      <c r="B90" s="14" t="s">
        <v>1500</v>
      </c>
      <c r="C90" s="275"/>
      <c r="D90" s="277"/>
      <c r="E90" s="8" t="s">
        <v>1993</v>
      </c>
      <c r="F90" s="852">
        <f t="shared" ref="F90:F96" si="24">100/100</f>
        <v>1</v>
      </c>
      <c r="G90" s="162"/>
      <c r="H90" s="190">
        <f t="shared" ref="H90:H96" si="25">F90*G90</f>
        <v>0</v>
      </c>
      <c r="I90" s="162"/>
      <c r="J90" s="392">
        <f t="shared" ref="J90:J96" si="26">MAX((H90-I90),0)</f>
        <v>0</v>
      </c>
      <c r="K90" s="224">
        <v>1</v>
      </c>
      <c r="L90" s="190">
        <f t="shared" ref="L90:L96" si="27">J90*K90</f>
        <v>0</v>
      </c>
      <c r="M90" s="836"/>
      <c r="N90" s="80"/>
      <c r="O90" s="79"/>
      <c r="P90" s="79"/>
      <c r="Q90" s="79"/>
      <c r="R90" s="79"/>
      <c r="S90" s="79"/>
      <c r="T90" s="79"/>
    </row>
    <row r="91" spans="2:20" ht="15.75">
      <c r="B91" s="14" t="s">
        <v>1415</v>
      </c>
      <c r="C91" s="275"/>
      <c r="D91" s="843"/>
      <c r="E91" s="844" t="s">
        <v>2135</v>
      </c>
      <c r="F91" s="852">
        <f t="shared" si="24"/>
        <v>1</v>
      </c>
      <c r="G91" s="162"/>
      <c r="H91" s="190">
        <f t="shared" si="25"/>
        <v>0</v>
      </c>
      <c r="I91" s="162"/>
      <c r="J91" s="392">
        <f t="shared" si="26"/>
        <v>0</v>
      </c>
      <c r="K91" s="224">
        <v>1</v>
      </c>
      <c r="L91" s="190">
        <f t="shared" si="27"/>
        <v>0</v>
      </c>
      <c r="M91" s="836"/>
      <c r="N91" s="80"/>
      <c r="O91" s="79"/>
      <c r="P91" s="79"/>
      <c r="Q91" s="79"/>
      <c r="R91" s="79"/>
      <c r="S91" s="79"/>
      <c r="T91" s="79"/>
    </row>
    <row r="92" spans="2:20" ht="15.75">
      <c r="B92" s="14" t="s">
        <v>2297</v>
      </c>
      <c r="C92" s="275"/>
      <c r="D92" s="277"/>
      <c r="E92" s="8" t="s">
        <v>1600</v>
      </c>
      <c r="F92" s="852">
        <f t="shared" si="24"/>
        <v>1</v>
      </c>
      <c r="G92" s="162"/>
      <c r="H92" s="190">
        <f t="shared" si="25"/>
        <v>0</v>
      </c>
      <c r="I92" s="162"/>
      <c r="J92" s="392">
        <f t="shared" si="26"/>
        <v>0</v>
      </c>
      <c r="K92" s="224">
        <v>1</v>
      </c>
      <c r="L92" s="190">
        <f t="shared" si="27"/>
        <v>0</v>
      </c>
      <c r="M92" s="836"/>
      <c r="N92" s="80"/>
      <c r="O92" s="79"/>
      <c r="P92" s="79"/>
      <c r="Q92" s="79"/>
      <c r="R92" s="79"/>
      <c r="S92" s="79"/>
      <c r="T92" s="79"/>
    </row>
    <row r="93" spans="2:20" ht="15.75">
      <c r="B93" s="14" t="s">
        <v>2298</v>
      </c>
      <c r="C93" s="275"/>
      <c r="D93" s="843"/>
      <c r="E93" s="844" t="s">
        <v>1601</v>
      </c>
      <c r="F93" s="852">
        <f t="shared" si="24"/>
        <v>1</v>
      </c>
      <c r="G93" s="162"/>
      <c r="H93" s="190">
        <f t="shared" si="25"/>
        <v>0</v>
      </c>
      <c r="I93" s="162"/>
      <c r="J93" s="392">
        <f t="shared" si="26"/>
        <v>0</v>
      </c>
      <c r="K93" s="224">
        <v>1.5</v>
      </c>
      <c r="L93" s="190">
        <f t="shared" si="27"/>
        <v>0</v>
      </c>
      <c r="M93" s="836"/>
      <c r="N93" s="80"/>
      <c r="O93" s="79"/>
      <c r="P93" s="79"/>
      <c r="Q93" s="79"/>
      <c r="R93" s="79"/>
      <c r="S93" s="79"/>
      <c r="T93" s="79"/>
    </row>
    <row r="94" spans="2:20" ht="15.75">
      <c r="B94" s="14" t="s">
        <v>1710</v>
      </c>
      <c r="C94" s="275"/>
      <c r="D94" s="843"/>
      <c r="E94" s="844" t="s">
        <v>1991</v>
      </c>
      <c r="F94" s="852">
        <f t="shared" si="24"/>
        <v>1</v>
      </c>
      <c r="G94" s="162"/>
      <c r="H94" s="190">
        <f t="shared" si="25"/>
        <v>0</v>
      </c>
      <c r="I94" s="162"/>
      <c r="J94" s="392">
        <f t="shared" si="26"/>
        <v>0</v>
      </c>
      <c r="K94" s="224">
        <v>4</v>
      </c>
      <c r="L94" s="190">
        <f t="shared" si="27"/>
        <v>0</v>
      </c>
      <c r="M94" s="836"/>
      <c r="N94" s="80"/>
      <c r="O94" s="79"/>
      <c r="P94" s="79"/>
      <c r="Q94" s="79"/>
      <c r="R94" s="79"/>
      <c r="S94" s="79"/>
      <c r="T94" s="79"/>
    </row>
    <row r="95" spans="2:20" ht="15.75">
      <c r="B95" s="14" t="s">
        <v>197</v>
      </c>
      <c r="C95" s="304"/>
      <c r="D95" s="846"/>
      <c r="E95" s="847" t="s">
        <v>435</v>
      </c>
      <c r="F95" s="852">
        <f t="shared" si="24"/>
        <v>1</v>
      </c>
      <c r="G95" s="162"/>
      <c r="H95" s="190">
        <f t="shared" si="25"/>
        <v>0</v>
      </c>
      <c r="I95" s="251"/>
      <c r="J95" s="392">
        <f t="shared" si="26"/>
        <v>0</v>
      </c>
      <c r="K95" s="224">
        <v>12.5</v>
      </c>
      <c r="L95" s="190">
        <f t="shared" si="27"/>
        <v>0</v>
      </c>
      <c r="M95" s="836"/>
      <c r="N95" s="80"/>
      <c r="O95" s="79"/>
      <c r="P95" s="79"/>
      <c r="Q95" s="79"/>
      <c r="R95" s="79"/>
      <c r="S95" s="79"/>
      <c r="T95" s="79"/>
    </row>
    <row r="96" spans="2:20" ht="15.75">
      <c r="B96" s="14" t="s">
        <v>198</v>
      </c>
      <c r="C96" s="304"/>
      <c r="D96" s="846"/>
      <c r="E96" s="847" t="s">
        <v>436</v>
      </c>
      <c r="F96" s="852">
        <f t="shared" si="24"/>
        <v>1</v>
      </c>
      <c r="G96" s="162"/>
      <c r="H96" s="190">
        <f t="shared" si="25"/>
        <v>0</v>
      </c>
      <c r="I96" s="251"/>
      <c r="J96" s="392">
        <f t="shared" si="26"/>
        <v>0</v>
      </c>
      <c r="K96" s="224">
        <v>12.5</v>
      </c>
      <c r="L96" s="190">
        <f t="shared" si="27"/>
        <v>0</v>
      </c>
      <c r="M96" s="836"/>
      <c r="N96" s="80"/>
      <c r="O96" s="79"/>
      <c r="P96" s="79"/>
      <c r="Q96" s="79"/>
      <c r="R96" s="79"/>
      <c r="S96" s="79"/>
      <c r="T96" s="79"/>
    </row>
    <row r="97" spans="2:20" ht="15.75">
      <c r="B97" s="14" t="s">
        <v>1425</v>
      </c>
      <c r="C97" s="276"/>
      <c r="D97" s="848" t="s">
        <v>1884</v>
      </c>
      <c r="E97" s="844"/>
      <c r="F97" s="256"/>
      <c r="G97" s="190">
        <f>SUM(G90:G96)</f>
        <v>0</v>
      </c>
      <c r="H97" s="190">
        <f>SUM(H90:H96)</f>
        <v>0</v>
      </c>
      <c r="I97" s="190">
        <f>SUM(I90:I96)</f>
        <v>0</v>
      </c>
      <c r="J97" s="190">
        <f>SUM(J90:J96)</f>
        <v>0</v>
      </c>
      <c r="K97" s="256"/>
      <c r="L97" s="190">
        <f>SUM(L90:L96)</f>
        <v>0</v>
      </c>
      <c r="M97" s="836"/>
      <c r="N97" s="79"/>
      <c r="O97" s="79"/>
      <c r="P97" s="79"/>
      <c r="Q97" s="79"/>
      <c r="R97" s="79"/>
      <c r="S97" s="79"/>
      <c r="T97" s="79"/>
    </row>
    <row r="98" spans="2:20" ht="15.75">
      <c r="C98" s="274"/>
      <c r="D98" s="277"/>
      <c r="E98" s="8"/>
      <c r="F98" s="307"/>
      <c r="G98" s="837"/>
      <c r="H98" s="98"/>
      <c r="I98" s="98"/>
      <c r="J98" s="98"/>
      <c r="K98" s="98"/>
      <c r="L98" s="314"/>
      <c r="M98" s="836"/>
      <c r="N98" s="79"/>
      <c r="O98" s="79"/>
      <c r="P98" s="79"/>
      <c r="Q98" s="79"/>
      <c r="R98" s="79"/>
      <c r="S98" s="79"/>
      <c r="T98" s="79"/>
    </row>
    <row r="99" spans="2:20" ht="30">
      <c r="C99" s="275" t="s">
        <v>1976</v>
      </c>
      <c r="D99" s="277" t="s">
        <v>1227</v>
      </c>
      <c r="E99" s="8"/>
      <c r="F99" s="307"/>
      <c r="G99" s="837"/>
      <c r="H99" s="98"/>
      <c r="I99" s="98"/>
      <c r="J99" s="98"/>
      <c r="K99" s="98"/>
      <c r="L99" s="314"/>
      <c r="M99" s="836"/>
      <c r="N99" s="79"/>
      <c r="O99" s="79"/>
      <c r="P99" s="79"/>
      <c r="Q99" s="79"/>
      <c r="R99" s="79"/>
      <c r="S99" s="79"/>
      <c r="T99" s="79"/>
    </row>
    <row r="100" spans="2:20" ht="15.75">
      <c r="B100" s="14" t="s">
        <v>1201</v>
      </c>
      <c r="C100" s="275"/>
      <c r="D100" s="277"/>
      <c r="E100" s="8" t="s">
        <v>1993</v>
      </c>
      <c r="F100" s="852">
        <f t="shared" ref="F100:F106" si="28">100/100</f>
        <v>1</v>
      </c>
      <c r="G100" s="162"/>
      <c r="H100" s="190">
        <f t="shared" ref="H100:H106" si="29">F100*G100</f>
        <v>0</v>
      </c>
      <c r="I100" s="162"/>
      <c r="J100" s="392">
        <f t="shared" ref="J100:J106" si="30">MAX((H100-I100),0)</f>
        <v>0</v>
      </c>
      <c r="K100" s="224">
        <v>0.2</v>
      </c>
      <c r="L100" s="190">
        <f t="shared" ref="L100:L106" si="31">J100*K100</f>
        <v>0</v>
      </c>
      <c r="M100" s="836"/>
      <c r="N100" s="80"/>
      <c r="O100" s="79"/>
      <c r="P100" s="79"/>
      <c r="Q100" s="79"/>
      <c r="R100" s="79"/>
      <c r="S100" s="79"/>
      <c r="T100" s="79"/>
    </row>
    <row r="101" spans="2:20" ht="15.75">
      <c r="B101" s="14" t="s">
        <v>2067</v>
      </c>
      <c r="C101" s="275"/>
      <c r="D101" s="843"/>
      <c r="E101" s="844" t="s">
        <v>2135</v>
      </c>
      <c r="F101" s="852">
        <f t="shared" si="28"/>
        <v>1</v>
      </c>
      <c r="G101" s="162"/>
      <c r="H101" s="190">
        <f t="shared" si="29"/>
        <v>0</v>
      </c>
      <c r="I101" s="162"/>
      <c r="J101" s="392">
        <f t="shared" si="30"/>
        <v>0</v>
      </c>
      <c r="K101" s="224">
        <v>0.3</v>
      </c>
      <c r="L101" s="190">
        <f t="shared" si="31"/>
        <v>0</v>
      </c>
      <c r="M101" s="836"/>
      <c r="N101" s="80"/>
      <c r="O101" s="79"/>
      <c r="P101" s="79"/>
      <c r="Q101" s="79"/>
      <c r="R101" s="79"/>
      <c r="S101" s="79"/>
      <c r="T101" s="79"/>
    </row>
    <row r="102" spans="2:20" ht="15.75">
      <c r="B102" s="14" t="s">
        <v>1334</v>
      </c>
      <c r="C102" s="275"/>
      <c r="D102" s="277"/>
      <c r="E102" s="8" t="s">
        <v>1600</v>
      </c>
      <c r="F102" s="852">
        <f t="shared" si="28"/>
        <v>1</v>
      </c>
      <c r="G102" s="162"/>
      <c r="H102" s="190">
        <f t="shared" si="29"/>
        <v>0</v>
      </c>
      <c r="I102" s="162"/>
      <c r="J102" s="392">
        <f t="shared" si="30"/>
        <v>0</v>
      </c>
      <c r="K102" s="224">
        <v>0.5</v>
      </c>
      <c r="L102" s="190">
        <f t="shared" si="31"/>
        <v>0</v>
      </c>
      <c r="M102" s="836"/>
      <c r="N102" s="80"/>
      <c r="O102" s="79"/>
      <c r="P102" s="79"/>
      <c r="Q102" s="79"/>
      <c r="R102" s="79"/>
      <c r="S102" s="79"/>
      <c r="T102" s="79"/>
    </row>
    <row r="103" spans="2:20" ht="15.75">
      <c r="B103" s="14" t="s">
        <v>1652</v>
      </c>
      <c r="C103" s="275"/>
      <c r="D103" s="843"/>
      <c r="E103" s="844" t="s">
        <v>1601</v>
      </c>
      <c r="F103" s="852">
        <f t="shared" si="28"/>
        <v>1</v>
      </c>
      <c r="G103" s="162"/>
      <c r="H103" s="190">
        <f t="shared" si="29"/>
        <v>0</v>
      </c>
      <c r="I103" s="162"/>
      <c r="J103" s="392">
        <f t="shared" si="30"/>
        <v>0</v>
      </c>
      <c r="K103" s="224">
        <v>1</v>
      </c>
      <c r="L103" s="190">
        <f t="shared" si="31"/>
        <v>0</v>
      </c>
      <c r="M103" s="836"/>
      <c r="N103" s="80"/>
      <c r="O103" s="79"/>
      <c r="P103" s="79"/>
      <c r="Q103" s="79"/>
      <c r="R103" s="79"/>
      <c r="S103" s="79"/>
      <c r="T103" s="79"/>
    </row>
    <row r="104" spans="2:20" ht="15.75">
      <c r="B104" s="14" t="s">
        <v>1677</v>
      </c>
      <c r="C104" s="275"/>
      <c r="D104" s="843"/>
      <c r="E104" s="844" t="s">
        <v>1991</v>
      </c>
      <c r="F104" s="852">
        <f t="shared" si="28"/>
        <v>1</v>
      </c>
      <c r="G104" s="162"/>
      <c r="H104" s="190">
        <f t="shared" si="29"/>
        <v>0</v>
      </c>
      <c r="I104" s="162"/>
      <c r="J104" s="392">
        <f t="shared" si="30"/>
        <v>0</v>
      </c>
      <c r="K104" s="224">
        <v>3.5</v>
      </c>
      <c r="L104" s="190">
        <f t="shared" si="31"/>
        <v>0</v>
      </c>
      <c r="M104" s="836"/>
      <c r="N104" s="80"/>
      <c r="O104" s="79"/>
      <c r="P104" s="79"/>
      <c r="Q104" s="79"/>
      <c r="R104" s="79"/>
      <c r="S104" s="79"/>
      <c r="T104" s="79"/>
    </row>
    <row r="105" spans="2:20" ht="15.75">
      <c r="B105" s="14" t="s">
        <v>199</v>
      </c>
      <c r="C105" s="304"/>
      <c r="D105" s="846"/>
      <c r="E105" s="847" t="s">
        <v>435</v>
      </c>
      <c r="F105" s="852">
        <f t="shared" si="28"/>
        <v>1</v>
      </c>
      <c r="G105" s="251"/>
      <c r="H105" s="190">
        <f t="shared" si="29"/>
        <v>0</v>
      </c>
      <c r="I105" s="251"/>
      <c r="J105" s="392">
        <f t="shared" si="30"/>
        <v>0</v>
      </c>
      <c r="K105" s="224">
        <v>12.5</v>
      </c>
      <c r="L105" s="190">
        <f t="shared" si="31"/>
        <v>0</v>
      </c>
      <c r="M105" s="836"/>
      <c r="N105" s="80"/>
      <c r="O105" s="79"/>
      <c r="P105" s="79"/>
      <c r="Q105" s="79"/>
      <c r="R105" s="79"/>
      <c r="S105" s="79"/>
      <c r="T105" s="79"/>
    </row>
    <row r="106" spans="2:20" ht="15.75">
      <c r="B106" s="14" t="s">
        <v>200</v>
      </c>
      <c r="C106" s="304"/>
      <c r="D106" s="846"/>
      <c r="E106" s="847" t="s">
        <v>436</v>
      </c>
      <c r="F106" s="852">
        <f t="shared" si="28"/>
        <v>1</v>
      </c>
      <c r="G106" s="251"/>
      <c r="H106" s="190">
        <f t="shared" si="29"/>
        <v>0</v>
      </c>
      <c r="I106" s="251"/>
      <c r="J106" s="392">
        <f t="shared" si="30"/>
        <v>0</v>
      </c>
      <c r="K106" s="224">
        <v>12.5</v>
      </c>
      <c r="L106" s="190">
        <f t="shared" si="31"/>
        <v>0</v>
      </c>
      <c r="M106" s="836"/>
      <c r="N106" s="80"/>
      <c r="O106" s="79"/>
      <c r="P106" s="79"/>
      <c r="Q106" s="79"/>
      <c r="R106" s="79"/>
      <c r="S106" s="79"/>
      <c r="T106" s="79"/>
    </row>
    <row r="107" spans="2:20" ht="15.75">
      <c r="B107" s="14" t="s">
        <v>1329</v>
      </c>
      <c r="C107" s="276"/>
      <c r="D107" s="848" t="s">
        <v>1884</v>
      </c>
      <c r="E107" s="844"/>
      <c r="F107" s="256"/>
      <c r="G107" s="190">
        <f>SUM(G100:G106)</f>
        <v>0</v>
      </c>
      <c r="H107" s="190">
        <f>SUM(H100:H106)</f>
        <v>0</v>
      </c>
      <c r="I107" s="190">
        <f>SUM(I100:I106)</f>
        <v>0</v>
      </c>
      <c r="J107" s="190">
        <f>SUM(J100:J106)</f>
        <v>0</v>
      </c>
      <c r="K107" s="256"/>
      <c r="L107" s="190">
        <f>SUM(L100:L106)</f>
        <v>0</v>
      </c>
      <c r="M107" s="836"/>
      <c r="N107" s="79"/>
      <c r="O107" s="79"/>
      <c r="P107" s="79"/>
      <c r="Q107" s="79"/>
      <c r="R107" s="79"/>
      <c r="S107" s="79"/>
      <c r="T107" s="79"/>
    </row>
    <row r="108" spans="2:20" ht="15.75">
      <c r="C108" s="274"/>
      <c r="D108" s="277"/>
      <c r="E108" s="8"/>
      <c r="F108" s="307"/>
      <c r="G108" s="837"/>
      <c r="H108" s="98"/>
      <c r="I108" s="98"/>
      <c r="J108" s="98"/>
      <c r="K108" s="98"/>
      <c r="L108" s="314"/>
      <c r="M108" s="836"/>
      <c r="N108" s="79"/>
      <c r="O108" s="79"/>
      <c r="P108" s="79"/>
      <c r="Q108" s="79"/>
      <c r="R108" s="79"/>
      <c r="S108" s="79"/>
      <c r="T108" s="79"/>
    </row>
    <row r="109" spans="2:20" ht="15.75">
      <c r="C109" s="275">
        <v>2.2000000000000002</v>
      </c>
      <c r="D109" s="834" t="s">
        <v>1885</v>
      </c>
      <c r="E109" s="8"/>
      <c r="F109" s="307"/>
      <c r="G109" s="837"/>
      <c r="H109" s="98"/>
      <c r="I109" s="98"/>
      <c r="J109" s="98"/>
      <c r="K109" s="98"/>
      <c r="L109" s="314"/>
      <c r="M109" s="836"/>
      <c r="N109" s="79"/>
      <c r="O109" s="79"/>
      <c r="P109" s="79"/>
      <c r="Q109" s="79"/>
      <c r="R109" s="79"/>
      <c r="S109" s="79"/>
      <c r="T109" s="79"/>
    </row>
    <row r="110" spans="2:20" ht="15.75">
      <c r="C110" s="275"/>
      <c r="D110" s="277"/>
      <c r="E110" s="8"/>
      <c r="F110" s="307"/>
      <c r="G110" s="837"/>
      <c r="H110" s="98"/>
      <c r="I110" s="98"/>
      <c r="J110" s="98"/>
      <c r="K110" s="98"/>
      <c r="L110" s="314"/>
      <c r="M110" s="836"/>
      <c r="N110" s="79"/>
      <c r="O110" s="79"/>
      <c r="P110" s="79"/>
      <c r="Q110" s="79"/>
      <c r="R110" s="79"/>
      <c r="S110" s="79"/>
      <c r="T110" s="79"/>
    </row>
    <row r="111" spans="2:20" ht="15.75">
      <c r="C111" s="275"/>
      <c r="D111" s="277" t="s">
        <v>430</v>
      </c>
      <c r="E111" s="8"/>
      <c r="F111" s="307"/>
      <c r="G111" s="837"/>
      <c r="H111" s="98"/>
      <c r="I111" s="98"/>
      <c r="J111" s="98"/>
      <c r="K111" s="98"/>
      <c r="L111" s="314"/>
      <c r="M111" s="836"/>
      <c r="N111" s="79"/>
      <c r="O111" s="79"/>
      <c r="P111" s="79"/>
      <c r="Q111" s="79"/>
      <c r="R111" s="79"/>
      <c r="S111" s="79"/>
      <c r="T111" s="79"/>
    </row>
    <row r="112" spans="2:20" ht="15.75">
      <c r="C112" s="275"/>
      <c r="D112" s="277"/>
      <c r="E112" s="8"/>
      <c r="F112" s="307"/>
      <c r="G112" s="837"/>
      <c r="H112" s="98"/>
      <c r="I112" s="98"/>
      <c r="J112" s="98"/>
      <c r="K112" s="98"/>
      <c r="L112" s="314"/>
      <c r="M112" s="836"/>
      <c r="N112" s="79"/>
      <c r="O112" s="79"/>
      <c r="P112" s="79"/>
      <c r="Q112" s="79"/>
      <c r="R112" s="79"/>
      <c r="S112" s="79"/>
      <c r="T112" s="79"/>
    </row>
    <row r="113" spans="1:20" ht="15.75">
      <c r="B113" s="14" t="s">
        <v>2377</v>
      </c>
      <c r="C113" s="222" t="s">
        <v>2051</v>
      </c>
      <c r="D113" s="850" t="s">
        <v>1886</v>
      </c>
      <c r="E113" s="851"/>
      <c r="F113" s="852">
        <f>0.5</f>
        <v>0.5</v>
      </c>
      <c r="G113" s="162"/>
      <c r="H113" s="190">
        <f>F113*G113</f>
        <v>0</v>
      </c>
      <c r="I113" s="162"/>
      <c r="J113" s="392">
        <f>MAX((H113-I113),0)</f>
        <v>0</v>
      </c>
      <c r="K113" s="263"/>
      <c r="L113" s="190">
        <f>J113*K113</f>
        <v>0</v>
      </c>
      <c r="M113" s="836"/>
      <c r="N113" s="79"/>
      <c r="O113" s="79"/>
      <c r="P113" s="79"/>
      <c r="Q113" s="79"/>
      <c r="R113" s="79"/>
      <c r="S113" s="79"/>
      <c r="T113" s="79"/>
    </row>
    <row r="114" spans="1:20" ht="15.75">
      <c r="C114" s="275"/>
      <c r="D114" s="277"/>
      <c r="E114" s="8"/>
      <c r="F114" s="256"/>
      <c r="G114" s="1105"/>
      <c r="H114" s="1106"/>
      <c r="I114" s="256"/>
      <c r="J114" s="256"/>
      <c r="K114" s="259"/>
      <c r="L114" s="256"/>
      <c r="M114" s="836"/>
      <c r="N114" s="79"/>
      <c r="O114" s="79"/>
      <c r="P114" s="79"/>
      <c r="Q114" s="79"/>
      <c r="R114" s="79"/>
      <c r="S114" s="79"/>
      <c r="T114" s="79"/>
    </row>
    <row r="115" spans="1:20" ht="15.75">
      <c r="B115" s="14" t="s">
        <v>2378</v>
      </c>
      <c r="C115" s="222" t="s">
        <v>2055</v>
      </c>
      <c r="D115" s="850" t="s">
        <v>1887</v>
      </c>
      <c r="E115" s="851"/>
      <c r="F115" s="852">
        <f>0.5</f>
        <v>0.5</v>
      </c>
      <c r="G115" s="162"/>
      <c r="H115" s="190">
        <f>F115*G115</f>
        <v>0</v>
      </c>
      <c r="I115" s="162"/>
      <c r="J115" s="392">
        <f>MAX((H115-I115),0)</f>
        <v>0</v>
      </c>
      <c r="K115" s="263"/>
      <c r="L115" s="190">
        <f>J115*K115</f>
        <v>0</v>
      </c>
      <c r="M115" s="836"/>
      <c r="N115" s="79"/>
      <c r="O115" s="79"/>
      <c r="P115" s="79"/>
      <c r="Q115" s="79"/>
      <c r="R115" s="79"/>
      <c r="S115" s="79"/>
      <c r="T115" s="79"/>
    </row>
    <row r="116" spans="1:20" ht="15.75">
      <c r="C116" s="275"/>
      <c r="D116" s="277"/>
      <c r="E116" s="8"/>
      <c r="F116" s="256"/>
      <c r="G116" s="1105"/>
      <c r="H116" s="1106"/>
      <c r="I116" s="256"/>
      <c r="J116" s="256"/>
      <c r="K116" s="259"/>
      <c r="L116" s="256"/>
      <c r="M116" s="836"/>
      <c r="N116" s="79"/>
      <c r="O116" s="79"/>
      <c r="P116" s="79"/>
      <c r="Q116" s="79"/>
      <c r="R116" s="79"/>
      <c r="S116" s="79"/>
      <c r="T116" s="79"/>
    </row>
    <row r="117" spans="1:20" ht="15.75">
      <c r="B117" s="14" t="s">
        <v>201</v>
      </c>
      <c r="C117" s="304"/>
      <c r="D117" s="846" t="s">
        <v>431</v>
      </c>
      <c r="E117" s="859"/>
      <c r="F117" s="852">
        <f>100/100</f>
        <v>1</v>
      </c>
      <c r="G117" s="251"/>
      <c r="H117" s="190">
        <f>F117*G117</f>
        <v>0</v>
      </c>
      <c r="I117" s="251"/>
      <c r="J117" s="392">
        <f>MAX((H117-I117),0)</f>
        <v>0</v>
      </c>
      <c r="K117" s="224">
        <v>12.5</v>
      </c>
      <c r="L117" s="190">
        <f>J117*K117</f>
        <v>0</v>
      </c>
      <c r="M117" s="836"/>
      <c r="N117" s="79"/>
      <c r="O117" s="79"/>
      <c r="P117" s="79"/>
      <c r="Q117" s="79"/>
      <c r="R117" s="79"/>
      <c r="S117" s="79"/>
      <c r="T117" s="79"/>
    </row>
    <row r="118" spans="1:20" ht="15.75">
      <c r="C118" s="275"/>
      <c r="D118" s="850"/>
      <c r="E118" s="851"/>
      <c r="F118" s="328"/>
      <c r="G118" s="298"/>
      <c r="H118" s="298"/>
      <c r="I118" s="298"/>
      <c r="J118" s="298"/>
      <c r="K118" s="298"/>
      <c r="L118" s="329"/>
      <c r="M118" s="836"/>
      <c r="N118" s="79"/>
      <c r="O118" s="79"/>
      <c r="P118" s="79"/>
      <c r="Q118" s="79"/>
      <c r="R118" s="79"/>
      <c r="S118" s="79"/>
      <c r="T118" s="79"/>
    </row>
    <row r="119" spans="1:20" ht="15.75">
      <c r="B119" s="14" t="s">
        <v>1528</v>
      </c>
      <c r="C119" s="275"/>
      <c r="D119" s="843" t="s">
        <v>1884</v>
      </c>
      <c r="E119" s="844"/>
      <c r="F119" s="256"/>
      <c r="G119" s="853">
        <f>SUM(G113:G118)</f>
        <v>0</v>
      </c>
      <c r="H119" s="853">
        <f>SUM(H113:H118)</f>
        <v>0</v>
      </c>
      <c r="I119" s="853">
        <f>SUM(I113:I118)</f>
        <v>0</v>
      </c>
      <c r="J119" s="853">
        <f>SUM(J113:J118)</f>
        <v>0</v>
      </c>
      <c r="K119" s="262"/>
      <c r="L119" s="853">
        <f>SUM(L113:L118)</f>
        <v>0</v>
      </c>
      <c r="M119" s="836"/>
      <c r="N119" s="79"/>
      <c r="O119" s="79"/>
      <c r="P119" s="79"/>
      <c r="Q119" s="79"/>
      <c r="R119" s="79"/>
      <c r="S119" s="79"/>
      <c r="T119" s="79"/>
    </row>
    <row r="120" spans="1:20" ht="15.75">
      <c r="C120" s="276"/>
      <c r="D120" s="850"/>
      <c r="E120" s="851"/>
      <c r="F120" s="328"/>
      <c r="G120" s="298"/>
      <c r="H120" s="298"/>
      <c r="I120" s="298"/>
      <c r="J120" s="298"/>
      <c r="K120" s="298"/>
      <c r="L120" s="329"/>
      <c r="M120" s="836"/>
      <c r="N120" s="79"/>
      <c r="O120" s="79"/>
      <c r="P120" s="79"/>
      <c r="Q120" s="79"/>
      <c r="R120" s="79"/>
      <c r="S120" s="79"/>
      <c r="T120" s="79"/>
    </row>
    <row r="121" spans="1:20" ht="30">
      <c r="B121" s="14" t="s">
        <v>202</v>
      </c>
      <c r="C121" s="92">
        <v>3</v>
      </c>
      <c r="D121" s="860" t="s">
        <v>439</v>
      </c>
      <c r="E121" s="844"/>
      <c r="F121" s="852">
        <f>100/100</f>
        <v>1</v>
      </c>
      <c r="G121" s="251"/>
      <c r="H121" s="853">
        <f>F121*G121</f>
        <v>0</v>
      </c>
      <c r="I121" s="251"/>
      <c r="J121" s="853">
        <f>MAX((H121-I121),0)</f>
        <v>0</v>
      </c>
      <c r="K121" s="224">
        <v>12.5</v>
      </c>
      <c r="L121" s="190">
        <f>J121*K121</f>
        <v>0</v>
      </c>
      <c r="M121" s="836"/>
      <c r="N121" s="79"/>
      <c r="O121" s="79"/>
      <c r="P121" s="79"/>
      <c r="Q121" s="79"/>
      <c r="R121" s="79"/>
      <c r="S121" s="79"/>
      <c r="T121" s="79"/>
    </row>
    <row r="122" spans="1:20" ht="15.75">
      <c r="C122" s="9"/>
      <c r="D122" s="1384"/>
      <c r="E122" s="851"/>
      <c r="F122" s="328"/>
      <c r="G122" s="298"/>
      <c r="H122" s="298"/>
      <c r="I122" s="298"/>
      <c r="J122" s="300"/>
      <c r="K122" s="298"/>
      <c r="L122" s="329"/>
      <c r="M122" s="836"/>
      <c r="N122" s="79"/>
      <c r="O122" s="79"/>
      <c r="P122" s="79"/>
      <c r="Q122" s="79"/>
      <c r="R122" s="79"/>
      <c r="S122" s="79"/>
      <c r="T122" s="79"/>
    </row>
    <row r="123" spans="1:20" ht="30">
      <c r="C123" s="92">
        <v>4</v>
      </c>
      <c r="D123" s="860" t="s">
        <v>2444</v>
      </c>
      <c r="E123" s="851"/>
      <c r="F123" s="328"/>
      <c r="G123" s="298"/>
      <c r="H123" s="298"/>
      <c r="I123" s="298"/>
      <c r="J123" s="298"/>
      <c r="K123" s="298"/>
      <c r="L123" s="329"/>
      <c r="M123" s="836"/>
      <c r="N123" s="79"/>
      <c r="O123" s="79"/>
      <c r="P123" s="79"/>
      <c r="Q123" s="79"/>
      <c r="R123" s="79"/>
      <c r="S123" s="79"/>
      <c r="T123" s="79"/>
    </row>
    <row r="124" spans="1:20" ht="15.75">
      <c r="B124" s="14" t="s">
        <v>2449</v>
      </c>
      <c r="D124" s="1405"/>
      <c r="E124" s="1405"/>
      <c r="F124" s="1385"/>
      <c r="G124" s="251"/>
      <c r="H124" s="853">
        <f>F124*G124</f>
        <v>0</v>
      </c>
      <c r="I124" s="251"/>
      <c r="J124" s="853">
        <f>MAX((H124-I124),0)</f>
        <v>0</v>
      </c>
      <c r="K124" s="1385"/>
      <c r="L124" s="190">
        <f>J124*K124</f>
        <v>0</v>
      </c>
      <c r="M124" s="836"/>
      <c r="N124" s="79"/>
      <c r="O124" s="79"/>
      <c r="P124" s="79"/>
      <c r="Q124" s="79"/>
      <c r="R124" s="79"/>
      <c r="S124" s="79"/>
      <c r="T124" s="79"/>
    </row>
    <row r="125" spans="1:20" ht="15.75">
      <c r="C125" s="861"/>
      <c r="D125" s="1389"/>
      <c r="E125" s="862"/>
      <c r="F125" s="307"/>
      <c r="G125" s="98"/>
      <c r="H125" s="98"/>
      <c r="I125" s="98"/>
      <c r="J125" s="98"/>
      <c r="K125" s="1388"/>
      <c r="L125" s="863"/>
      <c r="M125" s="864"/>
      <c r="P125" t="str">
        <f>CONCATENATE(N125,O125)</f>
        <v/>
      </c>
    </row>
    <row r="126" spans="1:20" ht="15.75">
      <c r="B126" s="14" t="s">
        <v>1911</v>
      </c>
      <c r="C126" s="865"/>
      <c r="D126" s="866" t="s">
        <v>1999</v>
      </c>
      <c r="E126" s="851"/>
      <c r="F126" s="256"/>
      <c r="G126" s="199">
        <f>G121+G119+G107+G97+G88+G78+G66+G54+G44+G35+G25+SUM(G124:G125)</f>
        <v>0</v>
      </c>
      <c r="H126" s="199">
        <f>H121+H119+H107+H97+H88+H78+H66+H54+H44+H35+H25+SUM(H124:H125)</f>
        <v>0</v>
      </c>
      <c r="I126" s="199">
        <f>I121+I119+I107+I97+I88+I78+I66+I54+I44+I35+I25+SUM(I124:I125)</f>
        <v>0</v>
      </c>
      <c r="J126" s="199">
        <f>J121+J119+J107+J97+J88+J78+J66+J54+J44+J35+J25+SUM(J124:J125)</f>
        <v>0</v>
      </c>
      <c r="K126" s="256"/>
      <c r="L126" s="199">
        <f>L121+L119+L107+L97+L88+L78+L66+L54+L44+L35+L25+SUM(L124:L125)</f>
        <v>0</v>
      </c>
      <c r="M126" s="864"/>
      <c r="P126" t="str">
        <f>CONCATENATE(N126,O126)</f>
        <v/>
      </c>
    </row>
    <row r="127" spans="1:20" ht="15.75">
      <c r="A127" s="13" t="s">
        <v>1932</v>
      </c>
      <c r="B127" s="14" t="s">
        <v>1932</v>
      </c>
      <c r="K127" s="828"/>
    </row>
  </sheetData>
  <sheetProtection selectLockedCells="1"/>
  <mergeCells count="12">
    <mergeCell ref="C1:L1"/>
    <mergeCell ref="C2:L2"/>
    <mergeCell ref="C3:L3"/>
    <mergeCell ref="D4:H4"/>
    <mergeCell ref="C7:D7"/>
    <mergeCell ref="E7:F7"/>
    <mergeCell ref="I5:J5"/>
    <mergeCell ref="K5:L5"/>
    <mergeCell ref="C6:D6"/>
    <mergeCell ref="E6:F6"/>
    <mergeCell ref="I6:J6"/>
    <mergeCell ref="K6:L6"/>
  </mergeCells>
  <phoneticPr fontId="58" type="noConversion"/>
  <dataValidations count="8">
    <dataValidation type="list" allowBlank="1" showInputMessage="1" showErrorMessage="1" sqref="B60">
      <formula1>$B$60</formula1>
    </dataValidation>
    <dataValidation type="list" allowBlank="1" showInputMessage="1" showErrorMessage="1" sqref="B62:B63">
      <formula1>$B$62</formula1>
    </dataValidation>
    <dataValidation type="list" allowBlank="1" showInputMessage="1" showErrorMessage="1" sqref="B115:B118">
      <formula1>$B$115</formula1>
    </dataValidation>
    <dataValidation type="list" allowBlank="1" showInputMessage="1" showErrorMessage="1" sqref="B113">
      <formula1>$B$113</formula1>
    </dataValidation>
    <dataValidation type="list" operator="greaterThanOrEqual" allowBlank="1" showDropDown="1" showInputMessage="1" showErrorMessage="1" errorTitle="Invalid range" error="Value cannot be less than 20%" sqref="K115">
      <formula1>RW</formula1>
    </dataValidation>
    <dataValidation type="decimal" allowBlank="1" showInputMessage="1" showErrorMessage="1" errorTitle="Error !!" error="The reported value is either a text or Negative or Greater than 13 digits (9999999999999.99)._x000a_ _x000a_Please report correct value._x000a_" sqref="I113:J113 G71:G77 I60:J60 G115:G117 G81:G87 I62:J64 I71:J77 G62:G64 I81:J87 G90:G96 I90:J96 G100:G106 G113 I100:J106 I47:J53 G60 I28:J34 G18:G24 G28:G34 I18:J24 G37:G43 I37:J43 G47:G53 I115:J117">
      <formula1>0</formula1>
      <formula2>9999999999999.99</formula2>
    </dataValidation>
    <dataValidation type="custom" allowBlank="1" showInputMessage="1" showErrorMessage="1" sqref="D124:E124">
      <formula1>TRUE</formula1>
    </dataValidation>
    <dataValidation type="list" operator="greaterThanOrEqual" allowBlank="1" showDropDown="1" showInputMessage="1" showErrorMessage="1" errorTitle="Invalid range" error="Value cannot be less than 20%" sqref="K60 K62 K113">
      <formula1>RW</formula1>
    </dataValidation>
  </dataValidations>
  <pageMargins left="0.7" right="0.7" top="0.75" bottom="0.75" header="0.3" footer="0.3"/>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Q118"/>
  <sheetViews>
    <sheetView showGridLines="0" defaultGridColor="0" topLeftCell="C2" colorId="32" zoomScale="85" zoomScaleNormal="100" workbookViewId="0">
      <pane ySplit="12" topLeftCell="A14" activePane="bottomLeft" state="frozen"/>
      <selection activeCell="G12" sqref="G12"/>
      <selection pane="bottomLeft" activeCell="E8" sqref="E8:F8"/>
    </sheetView>
  </sheetViews>
  <sheetFormatPr defaultColWidth="9.140625" defaultRowHeight="15"/>
  <cols>
    <col min="1" max="1" width="3.140625" style="576" hidden="1" customWidth="1"/>
    <col min="2" max="2" width="36" style="577" hidden="1" customWidth="1"/>
    <col min="3" max="3" width="6.42578125" style="36" customWidth="1"/>
    <col min="4" max="4" width="52.28515625" style="25" customWidth="1"/>
    <col min="5" max="5" width="23.7109375" style="25" customWidth="1"/>
    <col min="6" max="8" width="18.7109375" style="25" customWidth="1"/>
    <col min="9" max="9" width="15.140625" style="25" customWidth="1"/>
    <col min="10" max="10" width="18.7109375" style="25" customWidth="1"/>
    <col min="11" max="16384" width="9.140625" style="25"/>
  </cols>
  <sheetData>
    <row r="1" spans="1:17" hidden="1">
      <c r="C1" s="1413"/>
      <c r="D1" s="1413"/>
      <c r="E1" s="1413"/>
      <c r="F1" s="1413"/>
      <c r="G1" s="1413"/>
      <c r="H1" s="1413"/>
      <c r="I1" s="1413"/>
      <c r="J1" s="1413"/>
    </row>
    <row r="2" spans="1:17" ht="27" customHeight="1">
      <c r="C2" s="1456" t="s">
        <v>548</v>
      </c>
      <c r="D2" s="1456"/>
      <c r="E2" s="1456"/>
      <c r="F2" s="1456"/>
      <c r="G2" s="1456"/>
      <c r="H2" s="1456"/>
      <c r="I2" s="1456"/>
      <c r="J2" s="1456"/>
    </row>
    <row r="3" spans="1:17" ht="13.5" customHeight="1">
      <c r="C3" s="1457" t="s">
        <v>2082</v>
      </c>
      <c r="D3" s="1457"/>
      <c r="E3" s="1457"/>
      <c r="F3" s="1457"/>
      <c r="G3" s="1457"/>
      <c r="H3" s="1457"/>
      <c r="I3" s="1457"/>
      <c r="J3" s="1457"/>
    </row>
    <row r="4" spans="1:17" ht="18.75" hidden="1" customHeight="1">
      <c r="C4" s="443"/>
      <c r="D4" s="443"/>
      <c r="E4" s="443"/>
      <c r="F4" s="443"/>
      <c r="G4" s="443"/>
      <c r="H4" s="443"/>
      <c r="I4" s="443"/>
      <c r="J4" s="443"/>
    </row>
    <row r="5" spans="1:17" ht="16.5" customHeight="1">
      <c r="C5" s="35"/>
      <c r="D5" s="1462"/>
      <c r="E5" s="1463"/>
      <c r="F5" s="1463"/>
      <c r="G5" s="1463"/>
      <c r="H5" s="26"/>
      <c r="I5" s="35"/>
      <c r="J5" s="35"/>
      <c r="K5" s="35"/>
    </row>
    <row r="6" spans="1:17" ht="16.5" customHeight="1">
      <c r="D6" s="26"/>
      <c r="E6" s="26"/>
      <c r="G6" s="1454"/>
      <c r="H6" s="1454"/>
      <c r="I6" s="1460"/>
      <c r="J6" s="1461"/>
    </row>
    <row r="7" spans="1:17" ht="18.75">
      <c r="C7" s="1445" t="s">
        <v>840</v>
      </c>
      <c r="D7" s="1445"/>
      <c r="E7" s="1446" t="s">
        <v>2042</v>
      </c>
      <c r="F7" s="1447"/>
      <c r="G7" s="1464"/>
      <c r="H7" s="1465"/>
      <c r="I7" s="1464"/>
      <c r="J7" s="1465"/>
    </row>
    <row r="8" spans="1:17" ht="15.75" thickBot="1">
      <c r="C8" s="1442"/>
      <c r="D8" s="1443"/>
      <c r="E8" s="1442"/>
      <c r="F8" s="1443"/>
    </row>
    <row r="9" spans="1:17" s="27" customFormat="1" ht="16.5" hidden="1" thickBot="1">
      <c r="A9" s="576"/>
      <c r="B9" s="577"/>
      <c r="D9" s="445"/>
      <c r="F9" s="488" t="s">
        <v>1933</v>
      </c>
      <c r="G9" s="489" t="s">
        <v>1934</v>
      </c>
      <c r="H9" s="488" t="s">
        <v>1275</v>
      </c>
      <c r="I9" s="489"/>
      <c r="J9" s="489" t="s">
        <v>1582</v>
      </c>
    </row>
    <row r="10" spans="1:17" ht="15.75" thickBot="1">
      <c r="C10" s="25"/>
      <c r="J10" s="154" t="s">
        <v>628</v>
      </c>
    </row>
    <row r="11" spans="1:17" s="490" customFormat="1" ht="75">
      <c r="A11" s="578"/>
      <c r="B11" s="579"/>
      <c r="C11" s="124" t="s">
        <v>2146</v>
      </c>
      <c r="D11" s="124" t="s">
        <v>2002</v>
      </c>
      <c r="E11" s="124" t="s">
        <v>1180</v>
      </c>
      <c r="F11" s="124" t="s">
        <v>2287</v>
      </c>
      <c r="G11" s="124" t="s">
        <v>1289</v>
      </c>
      <c r="H11" s="124" t="s">
        <v>922</v>
      </c>
      <c r="I11" s="124" t="s">
        <v>2199</v>
      </c>
      <c r="J11" s="152" t="s">
        <v>2148</v>
      </c>
    </row>
    <row r="12" spans="1:17" s="36" customFormat="1" ht="15.75">
      <c r="A12" s="615"/>
      <c r="B12" s="616"/>
      <c r="C12" s="491"/>
      <c r="D12" s="492">
        <v>2</v>
      </c>
      <c r="E12" s="491">
        <v>3</v>
      </c>
      <c r="F12" s="491">
        <v>4</v>
      </c>
      <c r="G12" s="491">
        <v>5</v>
      </c>
      <c r="H12" s="491">
        <v>6</v>
      </c>
      <c r="I12" s="491">
        <v>7</v>
      </c>
      <c r="J12" s="493">
        <v>8</v>
      </c>
    </row>
    <row r="13" spans="1:17" ht="15.75" hidden="1">
      <c r="C13" s="494"/>
      <c r="D13" s="495"/>
      <c r="E13" s="496"/>
      <c r="F13" s="497"/>
      <c r="G13" s="497"/>
      <c r="H13" s="497"/>
      <c r="I13" s="497"/>
      <c r="J13" s="496"/>
    </row>
    <row r="14" spans="1:17" ht="15.75">
      <c r="C14" s="498">
        <v>1</v>
      </c>
      <c r="D14" s="499" t="s">
        <v>2003</v>
      </c>
      <c r="E14" s="439"/>
      <c r="F14" s="177"/>
      <c r="G14" s="177"/>
      <c r="H14" s="177"/>
      <c r="I14" s="177"/>
      <c r="J14" s="176"/>
      <c r="K14" s="82"/>
      <c r="L14" s="82"/>
      <c r="M14" s="82"/>
      <c r="N14" s="459"/>
      <c r="O14" s="82"/>
      <c r="P14" s="82"/>
      <c r="Q14" s="82"/>
    </row>
    <row r="15" spans="1:17" ht="15.75">
      <c r="C15" s="498">
        <v>1.1000000000000001</v>
      </c>
      <c r="D15" s="499" t="s">
        <v>544</v>
      </c>
      <c r="E15" s="442"/>
      <c r="F15" s="175"/>
      <c r="G15" s="175"/>
      <c r="H15" s="175"/>
      <c r="I15" s="175"/>
      <c r="J15" s="174"/>
      <c r="K15" s="82"/>
      <c r="L15" s="82"/>
      <c r="M15" s="82"/>
      <c r="N15" s="82"/>
      <c r="O15" s="82"/>
      <c r="P15" s="82"/>
      <c r="Q15" s="82"/>
    </row>
    <row r="16" spans="1:17" ht="30">
      <c r="B16" s="584" t="s">
        <v>1642</v>
      </c>
      <c r="C16" s="309" t="s">
        <v>1778</v>
      </c>
      <c r="D16" s="316" t="s">
        <v>545</v>
      </c>
      <c r="E16" s="248" t="s">
        <v>1993</v>
      </c>
      <c r="F16" s="273"/>
      <c r="G16" s="273"/>
      <c r="H16" s="391">
        <f>MAX((F16-G16),0)</f>
        <v>0</v>
      </c>
      <c r="I16" s="500">
        <v>2</v>
      </c>
      <c r="J16" s="269">
        <f t="shared" ref="J16:J22" si="0">H16*I16</f>
        <v>0</v>
      </c>
      <c r="K16" s="82"/>
      <c r="L16" s="459"/>
      <c r="M16" s="82"/>
      <c r="N16" s="82"/>
      <c r="O16" s="82"/>
      <c r="P16" s="82"/>
      <c r="Q16" s="82"/>
    </row>
    <row r="17" spans="2:17" ht="15.75">
      <c r="B17" s="584" t="s">
        <v>1643</v>
      </c>
      <c r="C17" s="297"/>
      <c r="D17" s="501"/>
      <c r="E17" s="233" t="s">
        <v>2135</v>
      </c>
      <c r="F17" s="162"/>
      <c r="G17" s="162"/>
      <c r="H17" s="391">
        <f t="shared" ref="H17:H22" si="1">MAX((F17-G17),0)</f>
        <v>0</v>
      </c>
      <c r="I17" s="502">
        <v>2</v>
      </c>
      <c r="J17" s="266">
        <f t="shared" si="0"/>
        <v>0</v>
      </c>
      <c r="K17" s="82"/>
      <c r="L17" s="459"/>
      <c r="M17" s="82"/>
      <c r="N17" s="82"/>
      <c r="O17" s="82"/>
      <c r="P17" s="82"/>
      <c r="Q17" s="82"/>
    </row>
    <row r="18" spans="2:17" ht="15.75">
      <c r="B18" s="584" t="s">
        <v>1428</v>
      </c>
      <c r="C18" s="297"/>
      <c r="D18" s="316"/>
      <c r="E18" s="233" t="s">
        <v>1600</v>
      </c>
      <c r="F18" s="162"/>
      <c r="G18" s="162"/>
      <c r="H18" s="391">
        <f t="shared" si="1"/>
        <v>0</v>
      </c>
      <c r="I18" s="502">
        <v>2</v>
      </c>
      <c r="J18" s="266">
        <f t="shared" si="0"/>
        <v>0</v>
      </c>
      <c r="K18" s="82"/>
      <c r="L18" s="459"/>
      <c r="M18" s="82"/>
      <c r="N18" s="82"/>
      <c r="O18" s="82"/>
      <c r="P18" s="82"/>
      <c r="Q18" s="82"/>
    </row>
    <row r="19" spans="2:17" ht="15.75">
      <c r="B19" s="584" t="s">
        <v>1429</v>
      </c>
      <c r="C19" s="297"/>
      <c r="D19" s="501"/>
      <c r="E19" s="233" t="s">
        <v>1601</v>
      </c>
      <c r="F19" s="162"/>
      <c r="G19" s="162"/>
      <c r="H19" s="391">
        <f t="shared" si="1"/>
        <v>0</v>
      </c>
      <c r="I19" s="502">
        <v>4</v>
      </c>
      <c r="J19" s="266">
        <f t="shared" si="0"/>
        <v>0</v>
      </c>
      <c r="K19" s="82"/>
      <c r="L19" s="459"/>
      <c r="M19" s="82"/>
      <c r="N19" s="82"/>
      <c r="O19" s="82"/>
      <c r="P19" s="82"/>
      <c r="Q19" s="82"/>
    </row>
    <row r="20" spans="2:17" ht="15.75">
      <c r="B20" s="584" t="s">
        <v>203</v>
      </c>
      <c r="C20" s="465"/>
      <c r="D20" s="503"/>
      <c r="E20" s="437" t="s">
        <v>1991</v>
      </c>
      <c r="F20" s="251"/>
      <c r="G20" s="251"/>
      <c r="H20" s="391">
        <f t="shared" si="1"/>
        <v>0</v>
      </c>
      <c r="I20" s="502">
        <v>12.5</v>
      </c>
      <c r="J20" s="266">
        <f t="shared" si="0"/>
        <v>0</v>
      </c>
      <c r="K20" s="82"/>
      <c r="L20" s="459"/>
      <c r="M20" s="82"/>
      <c r="N20" s="82"/>
      <c r="O20" s="82"/>
      <c r="P20" s="82"/>
      <c r="Q20" s="82"/>
    </row>
    <row r="21" spans="2:17" ht="15.75">
      <c r="B21" s="584" t="s">
        <v>204</v>
      </c>
      <c r="C21" s="465"/>
      <c r="D21" s="503"/>
      <c r="E21" s="437" t="s">
        <v>435</v>
      </c>
      <c r="F21" s="251"/>
      <c r="G21" s="251"/>
      <c r="H21" s="391">
        <f t="shared" si="1"/>
        <v>0</v>
      </c>
      <c r="I21" s="502">
        <v>12.5</v>
      </c>
      <c r="J21" s="266">
        <f t="shared" si="0"/>
        <v>0</v>
      </c>
      <c r="K21" s="82"/>
      <c r="L21" s="459"/>
      <c r="M21" s="82"/>
      <c r="N21" s="82"/>
      <c r="O21" s="82"/>
      <c r="P21" s="82"/>
      <c r="Q21" s="82"/>
    </row>
    <row r="22" spans="2:17" ht="15.75">
      <c r="B22" s="584" t="s">
        <v>205</v>
      </c>
      <c r="C22" s="465"/>
      <c r="D22" s="503"/>
      <c r="E22" s="437" t="s">
        <v>436</v>
      </c>
      <c r="F22" s="251"/>
      <c r="G22" s="251"/>
      <c r="H22" s="391">
        <f t="shared" si="1"/>
        <v>0</v>
      </c>
      <c r="I22" s="502">
        <v>12.5</v>
      </c>
      <c r="J22" s="266">
        <f t="shared" si="0"/>
        <v>0</v>
      </c>
      <c r="K22" s="82"/>
      <c r="L22" s="459"/>
      <c r="M22" s="82"/>
      <c r="N22" s="82"/>
      <c r="O22" s="82"/>
      <c r="P22" s="82"/>
      <c r="Q22" s="82"/>
    </row>
    <row r="23" spans="2:17" ht="15.75">
      <c r="B23" s="584" t="s">
        <v>1478</v>
      </c>
      <c r="C23" s="333"/>
      <c r="D23" s="504" t="s">
        <v>1884</v>
      </c>
      <c r="E23" s="330"/>
      <c r="F23" s="268">
        <f>SUM(F16:F22)</f>
        <v>0</v>
      </c>
      <c r="G23" s="268">
        <f>SUM(G16:G22)</f>
        <v>0</v>
      </c>
      <c r="H23" s="268">
        <f>SUM(H16:H22)</f>
        <v>0</v>
      </c>
      <c r="I23" s="330"/>
      <c r="J23" s="268">
        <f>SUM(J16:J22)</f>
        <v>0</v>
      </c>
      <c r="K23" s="82"/>
      <c r="L23" s="82"/>
      <c r="M23" s="82"/>
      <c r="N23" s="82"/>
      <c r="O23" s="82"/>
      <c r="P23" s="82"/>
      <c r="Q23" s="82"/>
    </row>
    <row r="24" spans="2:17" ht="15.75">
      <c r="C24" s="309"/>
      <c r="D24" s="316"/>
      <c r="E24" s="439"/>
      <c r="F24" s="177"/>
      <c r="G24" s="177"/>
      <c r="H24" s="177"/>
      <c r="I24" s="177"/>
      <c r="J24" s="176"/>
      <c r="K24" s="82"/>
      <c r="L24" s="82"/>
      <c r="M24" s="82"/>
      <c r="N24" s="82"/>
      <c r="O24" s="82"/>
      <c r="P24" s="82"/>
      <c r="Q24" s="82"/>
    </row>
    <row r="25" spans="2:17" ht="30">
      <c r="C25" s="297" t="s">
        <v>1240</v>
      </c>
      <c r="D25" s="316" t="s">
        <v>546</v>
      </c>
      <c r="E25" s="440"/>
      <c r="F25" s="125"/>
      <c r="G25" s="125"/>
      <c r="H25" s="125"/>
      <c r="I25" s="125"/>
      <c r="J25" s="441"/>
      <c r="K25" s="82"/>
      <c r="L25" s="82"/>
      <c r="M25" s="82"/>
      <c r="N25" s="82"/>
      <c r="O25" s="82"/>
      <c r="P25" s="82"/>
      <c r="Q25" s="82"/>
    </row>
    <row r="26" spans="2:17" ht="15.75">
      <c r="C26" s="297"/>
      <c r="D26" s="316"/>
      <c r="E26" s="442"/>
      <c r="F26" s="175"/>
      <c r="G26" s="175"/>
      <c r="H26" s="175"/>
      <c r="I26" s="175"/>
      <c r="J26" s="174"/>
      <c r="K26" s="82"/>
      <c r="L26" s="82"/>
      <c r="M26" s="82"/>
      <c r="N26" s="82"/>
      <c r="O26" s="82"/>
      <c r="P26" s="82"/>
      <c r="Q26" s="82"/>
    </row>
    <row r="27" spans="2:17" ht="15.75">
      <c r="B27" s="584" t="s">
        <v>1756</v>
      </c>
      <c r="C27" s="297"/>
      <c r="D27" s="504"/>
      <c r="E27" s="248" t="s">
        <v>1993</v>
      </c>
      <c r="F27" s="273"/>
      <c r="G27" s="273"/>
      <c r="H27" s="391">
        <f t="shared" ref="H27:H33" si="2">MAX((F27-G27),0)</f>
        <v>0</v>
      </c>
      <c r="I27" s="500">
        <v>0.4</v>
      </c>
      <c r="J27" s="269">
        <f t="shared" ref="J27:J33" si="3">H27*I27</f>
        <v>0</v>
      </c>
      <c r="K27" s="82"/>
      <c r="L27" s="459"/>
      <c r="M27" s="82"/>
      <c r="N27" s="82"/>
      <c r="O27" s="82"/>
      <c r="P27" s="82"/>
      <c r="Q27" s="82"/>
    </row>
    <row r="28" spans="2:17" ht="15.75">
      <c r="B28" s="584" t="s">
        <v>1757</v>
      </c>
      <c r="C28" s="297"/>
      <c r="D28" s="316"/>
      <c r="E28" s="233" t="s">
        <v>2135</v>
      </c>
      <c r="F28" s="162"/>
      <c r="G28" s="162"/>
      <c r="H28" s="391">
        <f t="shared" si="2"/>
        <v>0</v>
      </c>
      <c r="I28" s="502">
        <v>0.6</v>
      </c>
      <c r="J28" s="266">
        <f t="shared" si="3"/>
        <v>0</v>
      </c>
      <c r="K28" s="82"/>
      <c r="L28" s="459"/>
      <c r="M28" s="82"/>
      <c r="N28" s="82"/>
      <c r="O28" s="82"/>
      <c r="P28" s="82"/>
      <c r="Q28" s="82"/>
    </row>
    <row r="29" spans="2:17" ht="15.75">
      <c r="B29" s="584" t="s">
        <v>1331</v>
      </c>
      <c r="C29" s="297"/>
      <c r="D29" s="501"/>
      <c r="E29" s="233" t="s">
        <v>1600</v>
      </c>
      <c r="F29" s="162"/>
      <c r="G29" s="162"/>
      <c r="H29" s="391">
        <f t="shared" si="2"/>
        <v>0</v>
      </c>
      <c r="I29" s="502">
        <v>1</v>
      </c>
      <c r="J29" s="266">
        <f t="shared" si="3"/>
        <v>0</v>
      </c>
      <c r="K29" s="82"/>
      <c r="L29" s="459"/>
      <c r="M29" s="82"/>
      <c r="N29" s="82"/>
      <c r="O29" s="82"/>
      <c r="P29" s="82"/>
      <c r="Q29" s="82"/>
    </row>
    <row r="30" spans="2:17" ht="15.75">
      <c r="B30" s="584" t="s">
        <v>1645</v>
      </c>
      <c r="C30" s="297"/>
      <c r="D30" s="316"/>
      <c r="E30" s="233" t="s">
        <v>1601</v>
      </c>
      <c r="F30" s="162"/>
      <c r="G30" s="162"/>
      <c r="H30" s="391">
        <f t="shared" si="2"/>
        <v>0</v>
      </c>
      <c r="I30" s="502">
        <v>2</v>
      </c>
      <c r="J30" s="266">
        <f t="shared" si="3"/>
        <v>0</v>
      </c>
      <c r="K30" s="82"/>
      <c r="L30" s="459"/>
      <c r="M30" s="82"/>
      <c r="N30" s="82"/>
      <c r="O30" s="82"/>
      <c r="P30" s="82"/>
      <c r="Q30" s="82"/>
    </row>
    <row r="31" spans="2:17" ht="15.75">
      <c r="B31" s="584" t="s">
        <v>206</v>
      </c>
      <c r="C31" s="465"/>
      <c r="D31" s="503"/>
      <c r="E31" s="437" t="s">
        <v>1991</v>
      </c>
      <c r="F31" s="251"/>
      <c r="G31" s="251"/>
      <c r="H31" s="391">
        <f t="shared" si="2"/>
        <v>0</v>
      </c>
      <c r="I31" s="502">
        <v>12.5</v>
      </c>
      <c r="J31" s="266">
        <f t="shared" si="3"/>
        <v>0</v>
      </c>
      <c r="K31" s="82"/>
      <c r="L31" s="459"/>
      <c r="M31" s="82"/>
      <c r="N31" s="82"/>
      <c r="O31" s="82"/>
      <c r="P31" s="82"/>
      <c r="Q31" s="82"/>
    </row>
    <row r="32" spans="2:17" ht="15.75">
      <c r="B32" s="584" t="s">
        <v>207</v>
      </c>
      <c r="C32" s="465"/>
      <c r="D32" s="503"/>
      <c r="E32" s="437" t="s">
        <v>435</v>
      </c>
      <c r="F32" s="251"/>
      <c r="G32" s="251"/>
      <c r="H32" s="391">
        <f t="shared" si="2"/>
        <v>0</v>
      </c>
      <c r="I32" s="502">
        <v>12.5</v>
      </c>
      <c r="J32" s="266">
        <f t="shared" si="3"/>
        <v>0</v>
      </c>
      <c r="K32" s="82"/>
      <c r="L32" s="459"/>
      <c r="M32" s="82"/>
      <c r="N32" s="82"/>
      <c r="O32" s="82"/>
      <c r="P32" s="82"/>
      <c r="Q32" s="82"/>
    </row>
    <row r="33" spans="2:17" ht="15.75">
      <c r="B33" s="584" t="s">
        <v>208</v>
      </c>
      <c r="C33" s="465"/>
      <c r="D33" s="503"/>
      <c r="E33" s="437" t="s">
        <v>436</v>
      </c>
      <c r="F33" s="251"/>
      <c r="G33" s="251"/>
      <c r="H33" s="391">
        <f t="shared" si="2"/>
        <v>0</v>
      </c>
      <c r="I33" s="502">
        <v>12.5</v>
      </c>
      <c r="J33" s="266">
        <f t="shared" si="3"/>
        <v>0</v>
      </c>
      <c r="K33" s="82"/>
      <c r="L33" s="459"/>
      <c r="M33" s="82"/>
      <c r="N33" s="82"/>
      <c r="O33" s="82"/>
      <c r="P33" s="82"/>
      <c r="Q33" s="82"/>
    </row>
    <row r="34" spans="2:17" ht="15.75">
      <c r="B34" s="584" t="s">
        <v>1562</v>
      </c>
      <c r="C34" s="333"/>
      <c r="D34" s="501" t="s">
        <v>1884</v>
      </c>
      <c r="E34" s="330"/>
      <c r="F34" s="268">
        <f>SUM(F27:F33)</f>
        <v>0</v>
      </c>
      <c r="G34" s="268">
        <f>SUM(G27:G33)</f>
        <v>0</v>
      </c>
      <c r="H34" s="268">
        <f>SUM(H27:H33)</f>
        <v>0</v>
      </c>
      <c r="I34" s="330"/>
      <c r="J34" s="268">
        <f>SUM(J27:J33)</f>
        <v>0</v>
      </c>
      <c r="K34" s="82"/>
      <c r="L34" s="82"/>
      <c r="M34" s="82"/>
      <c r="N34" s="82"/>
      <c r="O34" s="82"/>
      <c r="P34" s="82"/>
      <c r="Q34" s="82"/>
    </row>
    <row r="35" spans="2:17" ht="15.75">
      <c r="C35" s="309"/>
      <c r="D35" s="316"/>
      <c r="E35" s="371"/>
      <c r="F35" s="288"/>
      <c r="G35" s="288"/>
      <c r="H35" s="288"/>
      <c r="I35" s="288"/>
      <c r="J35" s="372"/>
      <c r="K35" s="82"/>
      <c r="L35" s="82"/>
      <c r="M35" s="82"/>
      <c r="N35" s="82"/>
      <c r="O35" s="82"/>
      <c r="P35" s="82"/>
      <c r="Q35" s="82"/>
    </row>
    <row r="36" spans="2:17" ht="30">
      <c r="B36" s="584" t="s">
        <v>590</v>
      </c>
      <c r="C36" s="297" t="s">
        <v>1959</v>
      </c>
      <c r="D36" s="316" t="s">
        <v>538</v>
      </c>
      <c r="E36" s="248" t="s">
        <v>1993</v>
      </c>
      <c r="F36" s="273"/>
      <c r="G36" s="273"/>
      <c r="H36" s="391">
        <f t="shared" ref="H36:H42" si="4">MAX((F36-G36),0)</f>
        <v>0</v>
      </c>
      <c r="I36" s="500">
        <v>2</v>
      </c>
      <c r="J36" s="269">
        <f t="shared" ref="J36:J42" si="5">H36*I36</f>
        <v>0</v>
      </c>
      <c r="K36" s="82"/>
      <c r="L36" s="459"/>
      <c r="M36" s="82"/>
      <c r="N36" s="82"/>
      <c r="O36" s="82"/>
      <c r="P36" s="82"/>
      <c r="Q36" s="82"/>
    </row>
    <row r="37" spans="2:17" ht="15.75">
      <c r="B37" s="584" t="s">
        <v>378</v>
      </c>
      <c r="C37" s="297"/>
      <c r="D37" s="501"/>
      <c r="E37" s="233" t="s">
        <v>2135</v>
      </c>
      <c r="F37" s="162"/>
      <c r="G37" s="162"/>
      <c r="H37" s="391">
        <f t="shared" si="4"/>
        <v>0</v>
      </c>
      <c r="I37" s="502">
        <v>2</v>
      </c>
      <c r="J37" s="266">
        <f t="shared" si="5"/>
        <v>0</v>
      </c>
      <c r="K37" s="82"/>
      <c r="L37" s="459"/>
      <c r="M37" s="82"/>
      <c r="N37" s="82"/>
      <c r="O37" s="82"/>
      <c r="P37" s="82"/>
      <c r="Q37" s="82"/>
    </row>
    <row r="38" spans="2:17" ht="15.75">
      <c r="B38" s="584" t="s">
        <v>379</v>
      </c>
      <c r="C38" s="297"/>
      <c r="D38" s="316"/>
      <c r="E38" s="233" t="s">
        <v>1600</v>
      </c>
      <c r="F38" s="162"/>
      <c r="G38" s="162"/>
      <c r="H38" s="391">
        <f t="shared" si="4"/>
        <v>0</v>
      </c>
      <c r="I38" s="502">
        <v>2</v>
      </c>
      <c r="J38" s="266">
        <f t="shared" si="5"/>
        <v>0</v>
      </c>
      <c r="K38" s="82"/>
      <c r="L38" s="459"/>
      <c r="M38" s="82"/>
      <c r="N38" s="82"/>
      <c r="O38" s="82"/>
      <c r="P38" s="82"/>
      <c r="Q38" s="82"/>
    </row>
    <row r="39" spans="2:17" ht="15.75">
      <c r="B39" s="584" t="s">
        <v>380</v>
      </c>
      <c r="C39" s="297"/>
      <c r="D39" s="501"/>
      <c r="E39" s="233" t="s">
        <v>1601</v>
      </c>
      <c r="F39" s="162"/>
      <c r="G39" s="162"/>
      <c r="H39" s="391">
        <f t="shared" si="4"/>
        <v>0</v>
      </c>
      <c r="I39" s="502">
        <v>4</v>
      </c>
      <c r="J39" s="266">
        <f t="shared" si="5"/>
        <v>0</v>
      </c>
      <c r="K39" s="82"/>
      <c r="L39" s="459"/>
      <c r="M39" s="82"/>
      <c r="N39" s="82"/>
      <c r="O39" s="82"/>
      <c r="P39" s="82"/>
      <c r="Q39" s="82"/>
    </row>
    <row r="40" spans="2:17" ht="15.75">
      <c r="B40" s="584" t="s">
        <v>209</v>
      </c>
      <c r="C40" s="465"/>
      <c r="D40" s="503"/>
      <c r="E40" s="437" t="s">
        <v>1991</v>
      </c>
      <c r="F40" s="162"/>
      <c r="G40" s="162"/>
      <c r="H40" s="391">
        <f t="shared" si="4"/>
        <v>0</v>
      </c>
      <c r="I40" s="502">
        <v>12.5</v>
      </c>
      <c r="J40" s="266">
        <f t="shared" si="5"/>
        <v>0</v>
      </c>
      <c r="K40" s="82"/>
      <c r="L40" s="459"/>
      <c r="M40" s="82"/>
      <c r="N40" s="82"/>
      <c r="O40" s="82"/>
      <c r="P40" s="82"/>
      <c r="Q40" s="82"/>
    </row>
    <row r="41" spans="2:17" ht="15.75">
      <c r="B41" s="584" t="s">
        <v>210</v>
      </c>
      <c r="C41" s="465"/>
      <c r="D41" s="503"/>
      <c r="E41" s="437" t="s">
        <v>435</v>
      </c>
      <c r="F41" s="162"/>
      <c r="G41" s="162"/>
      <c r="H41" s="391">
        <f t="shared" si="4"/>
        <v>0</v>
      </c>
      <c r="I41" s="502">
        <v>12.5</v>
      </c>
      <c r="J41" s="266">
        <f t="shared" si="5"/>
        <v>0</v>
      </c>
      <c r="K41" s="82"/>
      <c r="L41" s="459"/>
      <c r="M41" s="82"/>
      <c r="N41" s="82"/>
      <c r="O41" s="82"/>
      <c r="P41" s="82"/>
      <c r="Q41" s="82"/>
    </row>
    <row r="42" spans="2:17" ht="15.75">
      <c r="B42" s="584" t="s">
        <v>211</v>
      </c>
      <c r="C42" s="465"/>
      <c r="D42" s="503"/>
      <c r="E42" s="437" t="s">
        <v>436</v>
      </c>
      <c r="F42" s="162"/>
      <c r="G42" s="162"/>
      <c r="H42" s="391">
        <f t="shared" si="4"/>
        <v>0</v>
      </c>
      <c r="I42" s="502">
        <v>12.5</v>
      </c>
      <c r="J42" s="266">
        <f t="shared" si="5"/>
        <v>0</v>
      </c>
      <c r="K42" s="82"/>
      <c r="L42" s="459"/>
      <c r="M42" s="82"/>
      <c r="N42" s="82"/>
      <c r="O42" s="82"/>
      <c r="P42" s="82"/>
      <c r="Q42" s="82"/>
    </row>
    <row r="43" spans="2:17" ht="15.75">
      <c r="B43" s="584" t="s">
        <v>381</v>
      </c>
      <c r="C43" s="333"/>
      <c r="D43" s="504" t="s">
        <v>1884</v>
      </c>
      <c r="E43" s="330"/>
      <c r="F43" s="268">
        <f>SUM(F36:F42)</f>
        <v>0</v>
      </c>
      <c r="G43" s="268">
        <f>SUM(G36:G42)</f>
        <v>0</v>
      </c>
      <c r="H43" s="268">
        <f>SUM(H36:H42)</f>
        <v>0</v>
      </c>
      <c r="I43" s="330"/>
      <c r="J43" s="268">
        <f>SUM(J36:J42)</f>
        <v>0</v>
      </c>
      <c r="K43" s="82"/>
      <c r="L43" s="82"/>
      <c r="M43" s="82"/>
      <c r="N43" s="82"/>
      <c r="O43" s="82"/>
      <c r="P43" s="82"/>
      <c r="Q43" s="82"/>
    </row>
    <row r="44" spans="2:17" ht="15.75">
      <c r="C44" s="309"/>
      <c r="D44" s="316"/>
      <c r="E44" s="439"/>
      <c r="F44" s="177"/>
      <c r="G44" s="177"/>
      <c r="H44" s="177"/>
      <c r="I44" s="177"/>
      <c r="J44" s="176"/>
      <c r="K44" s="82"/>
      <c r="L44" s="82"/>
      <c r="M44" s="82"/>
      <c r="N44" s="82"/>
      <c r="O44" s="82"/>
      <c r="P44" s="82"/>
      <c r="Q44" s="82"/>
    </row>
    <row r="45" spans="2:17" ht="45">
      <c r="C45" s="297" t="s">
        <v>1976</v>
      </c>
      <c r="D45" s="316" t="s">
        <v>539</v>
      </c>
      <c r="E45" s="442"/>
      <c r="F45" s="175"/>
      <c r="G45" s="175"/>
      <c r="H45" s="175"/>
      <c r="I45" s="175"/>
      <c r="J45" s="174"/>
      <c r="K45" s="82"/>
      <c r="L45" s="82"/>
      <c r="M45" s="82"/>
      <c r="N45" s="82"/>
      <c r="O45" s="82"/>
      <c r="P45" s="82"/>
      <c r="Q45" s="82"/>
    </row>
    <row r="46" spans="2:17" ht="15.75">
      <c r="B46" s="584" t="s">
        <v>599</v>
      </c>
      <c r="C46" s="297"/>
      <c r="D46" s="501"/>
      <c r="E46" s="248" t="s">
        <v>1993</v>
      </c>
      <c r="F46" s="273"/>
      <c r="G46" s="273"/>
      <c r="H46" s="391">
        <f t="shared" ref="H46:H52" si="6">MAX((F46-G46),0)</f>
        <v>0</v>
      </c>
      <c r="I46" s="500">
        <v>0.4</v>
      </c>
      <c r="J46" s="269">
        <f t="shared" ref="J46:J52" si="7">H46*I46</f>
        <v>0</v>
      </c>
      <c r="K46" s="82"/>
      <c r="L46" s="459"/>
      <c r="M46" s="82"/>
      <c r="N46" s="82"/>
      <c r="O46" s="82"/>
      <c r="P46" s="82"/>
      <c r="Q46" s="82"/>
    </row>
    <row r="47" spans="2:17" ht="15.75">
      <c r="B47" s="584" t="s">
        <v>600</v>
      </c>
      <c r="C47" s="297"/>
      <c r="D47" s="316"/>
      <c r="E47" s="233" t="s">
        <v>2135</v>
      </c>
      <c r="F47" s="162"/>
      <c r="G47" s="162"/>
      <c r="H47" s="391">
        <f t="shared" si="6"/>
        <v>0</v>
      </c>
      <c r="I47" s="502">
        <v>0.6</v>
      </c>
      <c r="J47" s="266">
        <f t="shared" si="7"/>
        <v>0</v>
      </c>
      <c r="K47" s="82"/>
      <c r="L47" s="459"/>
      <c r="M47" s="82"/>
      <c r="N47" s="82"/>
      <c r="O47" s="82"/>
      <c r="P47" s="82"/>
      <c r="Q47" s="82"/>
    </row>
    <row r="48" spans="2:17" ht="15.75">
      <c r="B48" s="584" t="s">
        <v>601</v>
      </c>
      <c r="C48" s="297"/>
      <c r="D48" s="501"/>
      <c r="E48" s="233" t="s">
        <v>1600</v>
      </c>
      <c r="F48" s="162"/>
      <c r="G48" s="162"/>
      <c r="H48" s="391">
        <f t="shared" si="6"/>
        <v>0</v>
      </c>
      <c r="I48" s="502">
        <v>1</v>
      </c>
      <c r="J48" s="266">
        <f t="shared" si="7"/>
        <v>0</v>
      </c>
      <c r="K48" s="82"/>
      <c r="L48" s="459"/>
      <c r="M48" s="82"/>
      <c r="N48" s="82"/>
      <c r="O48" s="82"/>
      <c r="P48" s="82"/>
      <c r="Q48" s="82"/>
    </row>
    <row r="49" spans="2:17" ht="15.75">
      <c r="B49" s="584" t="s">
        <v>786</v>
      </c>
      <c r="C49" s="297"/>
      <c r="D49" s="316"/>
      <c r="E49" s="233" t="s">
        <v>1601</v>
      </c>
      <c r="F49" s="162"/>
      <c r="G49" s="162"/>
      <c r="H49" s="391">
        <f t="shared" si="6"/>
        <v>0</v>
      </c>
      <c r="I49" s="502">
        <v>2</v>
      </c>
      <c r="J49" s="266">
        <f t="shared" si="7"/>
        <v>0</v>
      </c>
      <c r="K49" s="82"/>
      <c r="L49" s="459"/>
      <c r="M49" s="82"/>
      <c r="N49" s="82"/>
      <c r="O49" s="82"/>
      <c r="P49" s="82"/>
      <c r="Q49" s="82"/>
    </row>
    <row r="50" spans="2:17" ht="15.75">
      <c r="B50" s="584" t="s">
        <v>212</v>
      </c>
      <c r="C50" s="465"/>
      <c r="D50" s="503"/>
      <c r="E50" s="437" t="s">
        <v>1991</v>
      </c>
      <c r="F50" s="162"/>
      <c r="G50" s="162"/>
      <c r="H50" s="391">
        <f t="shared" si="6"/>
        <v>0</v>
      </c>
      <c r="I50" s="502">
        <v>12.5</v>
      </c>
      <c r="J50" s="266">
        <f t="shared" si="7"/>
        <v>0</v>
      </c>
      <c r="K50" s="82"/>
      <c r="L50" s="459"/>
      <c r="M50" s="82"/>
      <c r="N50" s="82"/>
      <c r="O50" s="82"/>
      <c r="P50" s="82"/>
      <c r="Q50" s="82"/>
    </row>
    <row r="51" spans="2:17" ht="15.75">
      <c r="B51" s="584" t="s">
        <v>213</v>
      </c>
      <c r="C51" s="465"/>
      <c r="D51" s="503"/>
      <c r="E51" s="437" t="s">
        <v>435</v>
      </c>
      <c r="F51" s="162"/>
      <c r="G51" s="162"/>
      <c r="H51" s="391">
        <f t="shared" si="6"/>
        <v>0</v>
      </c>
      <c r="I51" s="502">
        <v>12.5</v>
      </c>
      <c r="J51" s="266">
        <f t="shared" si="7"/>
        <v>0</v>
      </c>
      <c r="K51" s="82"/>
      <c r="L51" s="459"/>
      <c r="M51" s="82"/>
      <c r="N51" s="82"/>
      <c r="O51" s="82"/>
      <c r="P51" s="82"/>
      <c r="Q51" s="82"/>
    </row>
    <row r="52" spans="2:17" ht="15.75">
      <c r="B52" s="584" t="s">
        <v>214</v>
      </c>
      <c r="C52" s="465"/>
      <c r="D52" s="503"/>
      <c r="E52" s="437" t="s">
        <v>436</v>
      </c>
      <c r="F52" s="162"/>
      <c r="G52" s="162"/>
      <c r="H52" s="391">
        <f t="shared" si="6"/>
        <v>0</v>
      </c>
      <c r="I52" s="502">
        <v>12.5</v>
      </c>
      <c r="J52" s="266">
        <f t="shared" si="7"/>
        <v>0</v>
      </c>
      <c r="K52" s="82"/>
      <c r="L52" s="459"/>
      <c r="M52" s="82"/>
      <c r="N52" s="82"/>
      <c r="O52" s="82"/>
      <c r="P52" s="82"/>
      <c r="Q52" s="82"/>
    </row>
    <row r="53" spans="2:17" ht="15.75">
      <c r="B53" s="584" t="s">
        <v>787</v>
      </c>
      <c r="C53" s="333"/>
      <c r="D53" s="501" t="s">
        <v>1884</v>
      </c>
      <c r="E53" s="330"/>
      <c r="F53" s="268">
        <f>SUM(F46:F52)</f>
        <v>0</v>
      </c>
      <c r="G53" s="268">
        <f>SUM(G46:G52)</f>
        <v>0</v>
      </c>
      <c r="H53" s="268">
        <f>SUM(H46:H52)</f>
        <v>0</v>
      </c>
      <c r="I53" s="330"/>
      <c r="J53" s="268">
        <f>SUM(J46:J52)</f>
        <v>0</v>
      </c>
      <c r="K53" s="82"/>
      <c r="L53" s="82"/>
      <c r="M53" s="82"/>
      <c r="N53" s="82"/>
      <c r="O53" s="82"/>
      <c r="P53" s="82"/>
      <c r="Q53" s="82"/>
    </row>
    <row r="54" spans="2:17" ht="15.75">
      <c r="C54" s="498"/>
      <c r="D54" s="505"/>
      <c r="E54" s="439"/>
      <c r="F54" s="177"/>
      <c r="G54" s="177"/>
      <c r="H54" s="177"/>
      <c r="I54" s="177"/>
      <c r="J54" s="176"/>
      <c r="K54" s="82"/>
      <c r="L54" s="82"/>
      <c r="M54" s="82"/>
      <c r="N54" s="82"/>
      <c r="O54" s="82"/>
      <c r="P54" s="82"/>
      <c r="Q54" s="82"/>
    </row>
    <row r="55" spans="2:17" ht="15.75">
      <c r="C55" s="498">
        <v>1.2</v>
      </c>
      <c r="D55" s="499" t="s">
        <v>549</v>
      </c>
      <c r="E55" s="440"/>
      <c r="F55" s="125"/>
      <c r="G55" s="125"/>
      <c r="H55" s="125"/>
      <c r="I55" s="125"/>
      <c r="J55" s="441"/>
      <c r="K55" s="82"/>
      <c r="L55" s="82"/>
      <c r="M55" s="82"/>
      <c r="N55" s="82"/>
      <c r="O55" s="82"/>
      <c r="P55" s="82"/>
      <c r="Q55" s="82"/>
    </row>
    <row r="56" spans="2:17" ht="15.75">
      <c r="C56" s="498"/>
      <c r="D56" s="505"/>
      <c r="E56" s="442"/>
      <c r="F56" s="175"/>
      <c r="G56" s="175"/>
      <c r="H56" s="175"/>
      <c r="I56" s="175"/>
      <c r="J56" s="174"/>
      <c r="K56" s="82"/>
      <c r="L56" s="82"/>
      <c r="M56" s="82"/>
      <c r="N56" s="82"/>
      <c r="O56" s="82"/>
      <c r="P56" s="82"/>
      <c r="Q56" s="82"/>
    </row>
    <row r="57" spans="2:17" ht="30">
      <c r="B57" s="617" t="s">
        <v>328</v>
      </c>
      <c r="C57" s="506"/>
      <c r="D57" s="507" t="s">
        <v>429</v>
      </c>
      <c r="E57" s="259"/>
      <c r="F57" s="162"/>
      <c r="G57" s="162"/>
      <c r="H57" s="392">
        <f>MAX((F57-G57),0)</f>
        <v>0</v>
      </c>
      <c r="I57" s="263"/>
      <c r="J57" s="266">
        <f>H57*I57</f>
        <v>0</v>
      </c>
      <c r="K57" s="82"/>
      <c r="L57" s="82"/>
      <c r="M57" s="82"/>
      <c r="N57" s="82"/>
      <c r="O57" s="82"/>
      <c r="P57" s="82"/>
      <c r="Q57" s="82"/>
    </row>
    <row r="58" spans="2:17" ht="15.75">
      <c r="B58" s="617"/>
      <c r="C58" s="506"/>
      <c r="D58" s="507"/>
      <c r="E58" s="259"/>
      <c r="F58" s="259"/>
      <c r="G58" s="259"/>
      <c r="H58" s="259"/>
      <c r="I58" s="259"/>
      <c r="J58" s="259"/>
      <c r="K58" s="82"/>
      <c r="L58" s="82"/>
      <c r="M58" s="82"/>
      <c r="N58" s="82"/>
      <c r="O58" s="82"/>
      <c r="P58" s="82"/>
      <c r="Q58" s="82"/>
    </row>
    <row r="59" spans="2:17" ht="30">
      <c r="B59" s="617" t="s">
        <v>442</v>
      </c>
      <c r="C59" s="508"/>
      <c r="D59" s="509" t="s">
        <v>428</v>
      </c>
      <c r="E59" s="262"/>
      <c r="F59" s="251"/>
      <c r="G59" s="251"/>
      <c r="H59" s="391">
        <f>MAX((F59-G59),0)</f>
        <v>0</v>
      </c>
      <c r="I59" s="502">
        <v>12.5</v>
      </c>
      <c r="J59" s="269">
        <f>H59*I59</f>
        <v>0</v>
      </c>
      <c r="K59" s="82"/>
      <c r="L59" s="82"/>
      <c r="M59" s="82"/>
      <c r="N59" s="82"/>
      <c r="O59" s="82"/>
      <c r="P59" s="82"/>
      <c r="Q59" s="82"/>
    </row>
    <row r="60" spans="2:17" ht="30">
      <c r="B60" s="617" t="s">
        <v>443</v>
      </c>
      <c r="C60" s="510"/>
      <c r="D60" s="511" t="s">
        <v>427</v>
      </c>
      <c r="E60" s="438"/>
      <c r="F60" s="317"/>
      <c r="G60" s="317"/>
      <c r="H60" s="391">
        <f>MAX((F60-G60),0)</f>
        <v>0</v>
      </c>
      <c r="I60" s="512">
        <v>12.5</v>
      </c>
      <c r="J60" s="269">
        <f>H60*I60</f>
        <v>0</v>
      </c>
      <c r="K60" s="82"/>
      <c r="L60" s="82"/>
      <c r="M60" s="82"/>
      <c r="N60" s="82"/>
      <c r="O60" s="82"/>
      <c r="P60" s="82"/>
      <c r="Q60" s="82"/>
    </row>
    <row r="61" spans="2:17" ht="15.75">
      <c r="C61" s="498"/>
      <c r="D61" s="513"/>
      <c r="E61" s="439"/>
      <c r="F61" s="177"/>
      <c r="G61" s="177"/>
      <c r="H61" s="177"/>
      <c r="I61" s="300"/>
      <c r="J61" s="176"/>
      <c r="K61" s="82"/>
      <c r="L61" s="82"/>
      <c r="M61" s="82"/>
      <c r="N61" s="82"/>
      <c r="O61" s="82"/>
      <c r="P61" s="82"/>
      <c r="Q61" s="82"/>
    </row>
    <row r="62" spans="2:17" ht="75">
      <c r="C62" s="498"/>
      <c r="D62" s="513" t="s">
        <v>2218</v>
      </c>
      <c r="E62" s="440"/>
      <c r="F62" s="125"/>
      <c r="G62" s="125"/>
      <c r="H62" s="125"/>
      <c r="I62" s="125"/>
      <c r="J62" s="441"/>
      <c r="K62" s="82"/>
      <c r="L62" s="82"/>
      <c r="M62" s="82"/>
      <c r="N62" s="82"/>
      <c r="O62" s="82"/>
      <c r="P62" s="82"/>
      <c r="Q62" s="82"/>
    </row>
    <row r="63" spans="2:17" ht="15.75">
      <c r="C63" s="498"/>
      <c r="D63" s="499"/>
      <c r="E63" s="440"/>
      <c r="F63" s="125"/>
      <c r="G63" s="125"/>
      <c r="H63" s="125"/>
      <c r="I63" s="125"/>
      <c r="J63" s="441"/>
      <c r="K63" s="82"/>
      <c r="L63" s="82"/>
      <c r="M63" s="82"/>
      <c r="N63" s="82"/>
      <c r="O63" s="82"/>
      <c r="P63" s="82"/>
      <c r="Q63" s="82"/>
    </row>
    <row r="64" spans="2:17" ht="15.75">
      <c r="C64" s="498"/>
      <c r="D64" s="505"/>
      <c r="E64" s="440"/>
      <c r="F64" s="125"/>
      <c r="G64" s="125"/>
      <c r="H64" s="125"/>
      <c r="I64" s="125"/>
      <c r="J64" s="441"/>
      <c r="K64" s="82"/>
      <c r="L64" s="82"/>
      <c r="M64" s="82"/>
      <c r="N64" s="82"/>
      <c r="O64" s="82"/>
      <c r="P64" s="82"/>
      <c r="Q64" s="82"/>
    </row>
    <row r="65" spans="2:17" ht="15.75">
      <c r="C65" s="498">
        <v>2</v>
      </c>
      <c r="D65" s="499" t="s">
        <v>842</v>
      </c>
      <c r="E65" s="440"/>
      <c r="F65" s="125"/>
      <c r="G65" s="125"/>
      <c r="H65" s="125"/>
      <c r="I65" s="125"/>
      <c r="J65" s="441"/>
      <c r="K65" s="82"/>
      <c r="L65" s="82"/>
      <c r="M65" s="82"/>
      <c r="N65" s="82"/>
      <c r="O65" s="82"/>
      <c r="P65" s="82"/>
      <c r="Q65" s="82"/>
    </row>
    <row r="66" spans="2:17" ht="15.75">
      <c r="C66" s="498">
        <v>2.1</v>
      </c>
      <c r="D66" s="499" t="s">
        <v>544</v>
      </c>
      <c r="E66" s="442"/>
      <c r="F66" s="175"/>
      <c r="G66" s="175"/>
      <c r="H66" s="175"/>
      <c r="I66" s="175"/>
      <c r="J66" s="174"/>
      <c r="K66" s="82"/>
      <c r="L66" s="82"/>
      <c r="M66" s="82"/>
      <c r="N66" s="82"/>
      <c r="O66" s="82"/>
      <c r="P66" s="82"/>
      <c r="Q66" s="82"/>
    </row>
    <row r="67" spans="2:17" ht="30">
      <c r="B67" s="584" t="s">
        <v>1747</v>
      </c>
      <c r="C67" s="309" t="s">
        <v>1778</v>
      </c>
      <c r="D67" s="316" t="s">
        <v>547</v>
      </c>
      <c r="E67" s="248" t="s">
        <v>1993</v>
      </c>
      <c r="F67" s="273"/>
      <c r="G67" s="273"/>
      <c r="H67" s="391">
        <f t="shared" ref="H67:H73" si="8">MAX((F67-G67),0)</f>
        <v>0</v>
      </c>
      <c r="I67" s="500">
        <v>2</v>
      </c>
      <c r="J67" s="269">
        <f t="shared" ref="J67:J73" si="9">H67*I67</f>
        <v>0</v>
      </c>
      <c r="K67" s="82"/>
      <c r="L67" s="459"/>
      <c r="M67" s="82"/>
      <c r="N67" s="82"/>
      <c r="O67" s="82"/>
      <c r="P67" s="82"/>
      <c r="Q67" s="82"/>
    </row>
    <row r="68" spans="2:17" ht="15.75">
      <c r="B68" s="584" t="s">
        <v>1748</v>
      </c>
      <c r="C68" s="297"/>
      <c r="D68" s="501"/>
      <c r="E68" s="233" t="s">
        <v>2135</v>
      </c>
      <c r="F68" s="162"/>
      <c r="G68" s="162"/>
      <c r="H68" s="391">
        <f t="shared" si="8"/>
        <v>0</v>
      </c>
      <c r="I68" s="502">
        <v>2</v>
      </c>
      <c r="J68" s="266">
        <f t="shared" si="9"/>
        <v>0</v>
      </c>
      <c r="K68" s="82"/>
      <c r="L68" s="459"/>
      <c r="M68" s="82"/>
      <c r="N68" s="82"/>
      <c r="O68" s="82"/>
      <c r="P68" s="82"/>
      <c r="Q68" s="82"/>
    </row>
    <row r="69" spans="2:17" ht="15.75">
      <c r="B69" s="584" t="s">
        <v>1488</v>
      </c>
      <c r="C69" s="297"/>
      <c r="D69" s="316"/>
      <c r="E69" s="233" t="s">
        <v>1600</v>
      </c>
      <c r="F69" s="162"/>
      <c r="G69" s="162"/>
      <c r="H69" s="391">
        <f t="shared" si="8"/>
        <v>0</v>
      </c>
      <c r="I69" s="502">
        <v>2</v>
      </c>
      <c r="J69" s="266">
        <f t="shared" si="9"/>
        <v>0</v>
      </c>
      <c r="K69" s="82"/>
      <c r="L69" s="459"/>
      <c r="M69" s="82"/>
      <c r="N69" s="82"/>
      <c r="O69" s="82"/>
      <c r="P69" s="82"/>
      <c r="Q69" s="82"/>
    </row>
    <row r="70" spans="2:17" ht="15.75">
      <c r="B70" s="584" t="s">
        <v>1489</v>
      </c>
      <c r="C70" s="297"/>
      <c r="D70" s="501"/>
      <c r="E70" s="233" t="s">
        <v>1601</v>
      </c>
      <c r="F70" s="162"/>
      <c r="G70" s="162"/>
      <c r="H70" s="391">
        <f t="shared" si="8"/>
        <v>0</v>
      </c>
      <c r="I70" s="502">
        <v>4</v>
      </c>
      <c r="J70" s="266">
        <f t="shared" si="9"/>
        <v>0</v>
      </c>
      <c r="K70" s="82"/>
      <c r="L70" s="459"/>
      <c r="M70" s="82"/>
      <c r="N70" s="82"/>
      <c r="O70" s="82"/>
      <c r="P70" s="82"/>
      <c r="Q70" s="82"/>
    </row>
    <row r="71" spans="2:17" ht="15.75">
      <c r="B71" s="584" t="s">
        <v>444</v>
      </c>
      <c r="C71" s="465"/>
      <c r="D71" s="503"/>
      <c r="E71" s="437" t="s">
        <v>1991</v>
      </c>
      <c r="F71" s="162"/>
      <c r="G71" s="162"/>
      <c r="H71" s="391">
        <f t="shared" si="8"/>
        <v>0</v>
      </c>
      <c r="I71" s="502">
        <v>12.5</v>
      </c>
      <c r="J71" s="266">
        <f t="shared" si="9"/>
        <v>0</v>
      </c>
      <c r="K71" s="82"/>
      <c r="L71" s="459"/>
      <c r="M71" s="82"/>
      <c r="N71" s="82"/>
      <c r="O71" s="82"/>
      <c r="P71" s="82"/>
      <c r="Q71" s="82"/>
    </row>
    <row r="72" spans="2:17" ht="15.75">
      <c r="B72" s="584" t="s">
        <v>445</v>
      </c>
      <c r="C72" s="465"/>
      <c r="D72" s="503"/>
      <c r="E72" s="437" t="s">
        <v>435</v>
      </c>
      <c r="F72" s="162"/>
      <c r="G72" s="162"/>
      <c r="H72" s="391">
        <f t="shared" si="8"/>
        <v>0</v>
      </c>
      <c r="I72" s="502">
        <v>12.5</v>
      </c>
      <c r="J72" s="266">
        <f t="shared" si="9"/>
        <v>0</v>
      </c>
      <c r="K72" s="82"/>
      <c r="L72" s="459"/>
      <c r="M72" s="82"/>
      <c r="N72" s="82"/>
      <c r="O72" s="82"/>
      <c r="P72" s="82"/>
      <c r="Q72" s="82"/>
    </row>
    <row r="73" spans="2:17" ht="15.75">
      <c r="B73" s="584" t="s">
        <v>446</v>
      </c>
      <c r="C73" s="465"/>
      <c r="D73" s="503"/>
      <c r="E73" s="437" t="s">
        <v>436</v>
      </c>
      <c r="F73" s="162"/>
      <c r="G73" s="162"/>
      <c r="H73" s="391">
        <f t="shared" si="8"/>
        <v>0</v>
      </c>
      <c r="I73" s="502">
        <v>12.5</v>
      </c>
      <c r="J73" s="266">
        <f t="shared" si="9"/>
        <v>0</v>
      </c>
      <c r="K73" s="82"/>
      <c r="L73" s="459"/>
      <c r="M73" s="82"/>
      <c r="N73" s="82"/>
      <c r="O73" s="82"/>
      <c r="P73" s="82"/>
      <c r="Q73" s="82"/>
    </row>
    <row r="74" spans="2:17" ht="15.75">
      <c r="B74" s="584" t="s">
        <v>1490</v>
      </c>
      <c r="C74" s="333"/>
      <c r="D74" s="501" t="s">
        <v>1884</v>
      </c>
      <c r="E74" s="330"/>
      <c r="F74" s="268">
        <f>SUM(F67:F73)</f>
        <v>0</v>
      </c>
      <c r="G74" s="268">
        <f>SUM(G67:G73)</f>
        <v>0</v>
      </c>
      <c r="H74" s="268">
        <f>SUM(H67:H73)</f>
        <v>0</v>
      </c>
      <c r="I74" s="330"/>
      <c r="J74" s="268">
        <f>SUM(J67:J73)</f>
        <v>0</v>
      </c>
      <c r="K74" s="82"/>
      <c r="L74" s="82"/>
      <c r="M74" s="82"/>
      <c r="N74" s="82"/>
      <c r="O74" s="82"/>
      <c r="P74" s="82"/>
      <c r="Q74" s="82"/>
    </row>
    <row r="75" spans="2:17" ht="15.75">
      <c r="C75" s="309"/>
      <c r="D75" s="316"/>
      <c r="E75" s="439"/>
      <c r="F75" s="177"/>
      <c r="G75" s="177"/>
      <c r="H75" s="177"/>
      <c r="I75" s="177"/>
      <c r="J75" s="176"/>
      <c r="K75" s="82"/>
      <c r="L75" s="82"/>
      <c r="M75" s="82"/>
      <c r="N75" s="82"/>
      <c r="O75" s="82"/>
      <c r="P75" s="82"/>
      <c r="Q75" s="82"/>
    </row>
    <row r="76" spans="2:17" ht="30">
      <c r="B76" s="584"/>
      <c r="C76" s="297" t="s">
        <v>1240</v>
      </c>
      <c r="D76" s="316" t="s">
        <v>546</v>
      </c>
      <c r="E76" s="440"/>
      <c r="F76" s="125"/>
      <c r="G76" s="125"/>
      <c r="H76" s="125"/>
      <c r="I76" s="125"/>
      <c r="J76" s="441"/>
      <c r="K76" s="82"/>
      <c r="L76" s="82"/>
      <c r="M76" s="82"/>
      <c r="N76" s="82"/>
      <c r="O76" s="82"/>
      <c r="P76" s="82"/>
      <c r="Q76" s="82"/>
    </row>
    <row r="77" spans="2:17" ht="15.75">
      <c r="C77" s="297"/>
      <c r="D77" s="316"/>
      <c r="E77" s="442"/>
      <c r="F77" s="175"/>
      <c r="G77" s="175"/>
      <c r="H77" s="175"/>
      <c r="I77" s="175"/>
      <c r="J77" s="174"/>
      <c r="K77" s="82"/>
      <c r="L77" s="82"/>
      <c r="M77" s="82"/>
      <c r="N77" s="82"/>
      <c r="O77" s="82"/>
      <c r="P77" s="82"/>
      <c r="Q77" s="82"/>
    </row>
    <row r="78" spans="2:17" ht="15.75">
      <c r="B78" s="612" t="s">
        <v>1246</v>
      </c>
      <c r="C78" s="297"/>
      <c r="D78" s="316"/>
      <c r="E78" s="248" t="s">
        <v>1993</v>
      </c>
      <c r="F78" s="273"/>
      <c r="G78" s="273"/>
      <c r="H78" s="391">
        <f t="shared" ref="H78:H84" si="10">MAX((F78-G78),0)</f>
        <v>0</v>
      </c>
      <c r="I78" s="500">
        <v>0.4</v>
      </c>
      <c r="J78" s="269">
        <f t="shared" ref="J78:J84" si="11">H78*I78</f>
        <v>0</v>
      </c>
      <c r="K78" s="82"/>
      <c r="L78" s="514"/>
      <c r="M78" s="82"/>
      <c r="N78" s="82"/>
      <c r="O78" s="82"/>
      <c r="P78" s="82"/>
      <c r="Q78" s="82"/>
    </row>
    <row r="79" spans="2:17" ht="15.75">
      <c r="B79" s="612" t="s">
        <v>1907</v>
      </c>
      <c r="C79" s="297"/>
      <c r="D79" s="501"/>
      <c r="E79" s="233" t="s">
        <v>2135</v>
      </c>
      <c r="F79" s="162"/>
      <c r="G79" s="162"/>
      <c r="H79" s="391">
        <f t="shared" si="10"/>
        <v>0</v>
      </c>
      <c r="I79" s="502">
        <v>0.6</v>
      </c>
      <c r="J79" s="266">
        <f t="shared" si="11"/>
        <v>0</v>
      </c>
      <c r="K79" s="82"/>
      <c r="L79" s="514"/>
      <c r="M79" s="82"/>
      <c r="N79" s="82"/>
      <c r="O79" s="82"/>
      <c r="P79" s="82"/>
      <c r="Q79" s="82"/>
    </row>
    <row r="80" spans="2:17" ht="15.75">
      <c r="B80" s="612" t="s">
        <v>1762</v>
      </c>
      <c r="C80" s="297"/>
      <c r="D80" s="316"/>
      <c r="E80" s="233" t="s">
        <v>1600</v>
      </c>
      <c r="F80" s="162"/>
      <c r="G80" s="162"/>
      <c r="H80" s="391">
        <f t="shared" si="10"/>
        <v>0</v>
      </c>
      <c r="I80" s="502">
        <v>1</v>
      </c>
      <c r="J80" s="266">
        <f t="shared" si="11"/>
        <v>0</v>
      </c>
      <c r="K80" s="82"/>
      <c r="L80" s="514"/>
      <c r="M80" s="82"/>
      <c r="N80" s="82"/>
      <c r="O80" s="82"/>
      <c r="P80" s="82"/>
      <c r="Q80" s="82"/>
    </row>
    <row r="81" spans="2:17" ht="15.75">
      <c r="B81" s="612" t="s">
        <v>1758</v>
      </c>
      <c r="C81" s="297"/>
      <c r="D81" s="501"/>
      <c r="E81" s="233" t="s">
        <v>1601</v>
      </c>
      <c r="F81" s="162"/>
      <c r="G81" s="162"/>
      <c r="H81" s="391">
        <f t="shared" si="10"/>
        <v>0</v>
      </c>
      <c r="I81" s="502">
        <v>2</v>
      </c>
      <c r="J81" s="266">
        <f t="shared" si="11"/>
        <v>0</v>
      </c>
      <c r="K81" s="82"/>
      <c r="L81" s="514"/>
      <c r="M81" s="82"/>
      <c r="N81" s="82"/>
      <c r="O81" s="82"/>
      <c r="P81" s="82"/>
      <c r="Q81" s="82"/>
    </row>
    <row r="82" spans="2:17" ht="15.75">
      <c r="B82" s="612" t="s">
        <v>1759</v>
      </c>
      <c r="C82" s="297"/>
      <c r="D82" s="316"/>
      <c r="E82" s="233" t="s">
        <v>1991</v>
      </c>
      <c r="F82" s="162"/>
      <c r="G82" s="162"/>
      <c r="H82" s="391">
        <f t="shared" si="10"/>
        <v>0</v>
      </c>
      <c r="I82" s="502">
        <v>6.5</v>
      </c>
      <c r="J82" s="266">
        <f t="shared" si="11"/>
        <v>0</v>
      </c>
      <c r="K82" s="82"/>
      <c r="L82" s="514"/>
      <c r="M82" s="82"/>
      <c r="N82" s="82"/>
      <c r="O82" s="82"/>
      <c r="P82" s="82"/>
      <c r="Q82" s="82"/>
    </row>
    <row r="83" spans="2:17" ht="15.75">
      <c r="B83" s="584" t="s">
        <v>447</v>
      </c>
      <c r="C83" s="465"/>
      <c r="D83" s="515"/>
      <c r="E83" s="437" t="s">
        <v>435</v>
      </c>
      <c r="F83" s="162"/>
      <c r="G83" s="162"/>
      <c r="H83" s="391">
        <f t="shared" si="10"/>
        <v>0</v>
      </c>
      <c r="I83" s="502">
        <v>12.5</v>
      </c>
      <c r="J83" s="266">
        <f t="shared" si="11"/>
        <v>0</v>
      </c>
      <c r="K83" s="82"/>
      <c r="L83" s="459"/>
      <c r="M83" s="82"/>
      <c r="N83" s="82"/>
      <c r="O83" s="82"/>
      <c r="P83" s="82"/>
      <c r="Q83" s="82"/>
    </row>
    <row r="84" spans="2:17" ht="15.75">
      <c r="B84" s="584" t="s">
        <v>448</v>
      </c>
      <c r="C84" s="465"/>
      <c r="D84" s="516"/>
      <c r="E84" s="437" t="s">
        <v>436</v>
      </c>
      <c r="F84" s="162"/>
      <c r="G84" s="162"/>
      <c r="H84" s="391">
        <f t="shared" si="10"/>
        <v>0</v>
      </c>
      <c r="I84" s="502">
        <v>12.5</v>
      </c>
      <c r="J84" s="266">
        <f t="shared" si="11"/>
        <v>0</v>
      </c>
      <c r="K84" s="82"/>
      <c r="L84" s="459"/>
      <c r="M84" s="82"/>
      <c r="N84" s="82"/>
      <c r="O84" s="82"/>
      <c r="P84" s="82"/>
      <c r="Q84" s="82"/>
    </row>
    <row r="85" spans="2:17" ht="15.75">
      <c r="B85" s="584" t="s">
        <v>1656</v>
      </c>
      <c r="C85" s="333"/>
      <c r="D85" s="504" t="s">
        <v>1884</v>
      </c>
      <c r="E85" s="330"/>
      <c r="F85" s="268">
        <f>SUM(F78:F84)</f>
        <v>0</v>
      </c>
      <c r="G85" s="268">
        <f>SUM(G78:G84)</f>
        <v>0</v>
      </c>
      <c r="H85" s="268">
        <f>SUM(H78:H84)</f>
        <v>0</v>
      </c>
      <c r="I85" s="330"/>
      <c r="J85" s="268">
        <f>SUM(J78:J84)</f>
        <v>0</v>
      </c>
      <c r="K85" s="82"/>
      <c r="L85" s="82"/>
      <c r="M85" s="82"/>
      <c r="N85" s="82"/>
      <c r="O85" s="82"/>
      <c r="P85" s="82"/>
      <c r="Q85" s="82"/>
    </row>
    <row r="86" spans="2:17" ht="15.75">
      <c r="C86" s="309"/>
      <c r="D86" s="316"/>
      <c r="E86" s="371"/>
      <c r="F86" s="288"/>
      <c r="G86" s="288"/>
      <c r="H86" s="288"/>
      <c r="I86" s="288"/>
      <c r="J86" s="372"/>
      <c r="K86" s="82"/>
      <c r="L86" s="82"/>
      <c r="M86" s="82"/>
      <c r="N86" s="82"/>
      <c r="O86" s="82"/>
      <c r="P86" s="82"/>
      <c r="Q86" s="82"/>
    </row>
    <row r="87" spans="2:17" ht="30">
      <c r="B87" s="584" t="s">
        <v>329</v>
      </c>
      <c r="C87" s="297" t="s">
        <v>1959</v>
      </c>
      <c r="D87" s="316" t="s">
        <v>538</v>
      </c>
      <c r="E87" s="248" t="s">
        <v>1993</v>
      </c>
      <c r="F87" s="273"/>
      <c r="G87" s="273"/>
      <c r="H87" s="391">
        <f t="shared" ref="H87:H93" si="12">MAX((F87-G87),0)</f>
        <v>0</v>
      </c>
      <c r="I87" s="500">
        <v>2</v>
      </c>
      <c r="J87" s="269">
        <f t="shared" ref="J87:J93" si="13">H87*I87</f>
        <v>0</v>
      </c>
      <c r="K87" s="82"/>
      <c r="L87" s="459"/>
      <c r="M87" s="82"/>
      <c r="N87" s="82"/>
      <c r="O87" s="82"/>
      <c r="P87" s="82"/>
      <c r="Q87" s="82"/>
    </row>
    <row r="88" spans="2:17" ht="15.75">
      <c r="B88" s="584" t="s">
        <v>330</v>
      </c>
      <c r="C88" s="297"/>
      <c r="D88" s="501"/>
      <c r="E88" s="233" t="s">
        <v>2135</v>
      </c>
      <c r="F88" s="162"/>
      <c r="G88" s="162"/>
      <c r="H88" s="391">
        <f t="shared" si="12"/>
        <v>0</v>
      </c>
      <c r="I88" s="502">
        <v>2</v>
      </c>
      <c r="J88" s="266">
        <f t="shared" si="13"/>
        <v>0</v>
      </c>
      <c r="K88" s="82"/>
      <c r="L88" s="459"/>
      <c r="M88" s="82"/>
      <c r="N88" s="82"/>
      <c r="O88" s="82"/>
      <c r="P88" s="82"/>
      <c r="Q88" s="82"/>
    </row>
    <row r="89" spans="2:17" ht="15.75">
      <c r="B89" s="584" t="s">
        <v>708</v>
      </c>
      <c r="C89" s="297"/>
      <c r="D89" s="316"/>
      <c r="E89" s="233" t="s">
        <v>1600</v>
      </c>
      <c r="F89" s="162"/>
      <c r="G89" s="162"/>
      <c r="H89" s="391">
        <f t="shared" si="12"/>
        <v>0</v>
      </c>
      <c r="I89" s="502">
        <v>2</v>
      </c>
      <c r="J89" s="266">
        <f t="shared" si="13"/>
        <v>0</v>
      </c>
      <c r="K89" s="82"/>
      <c r="L89" s="459"/>
      <c r="M89" s="82"/>
      <c r="N89" s="82"/>
      <c r="O89" s="82"/>
      <c r="P89" s="82"/>
      <c r="Q89" s="82"/>
    </row>
    <row r="90" spans="2:17" ht="15.75">
      <c r="B90" s="584" t="s">
        <v>475</v>
      </c>
      <c r="C90" s="297"/>
      <c r="D90" s="501"/>
      <c r="E90" s="233" t="s">
        <v>1601</v>
      </c>
      <c r="F90" s="162"/>
      <c r="G90" s="162"/>
      <c r="H90" s="391">
        <f t="shared" si="12"/>
        <v>0</v>
      </c>
      <c r="I90" s="502">
        <v>4</v>
      </c>
      <c r="J90" s="266">
        <f t="shared" si="13"/>
        <v>0</v>
      </c>
      <c r="K90" s="82"/>
      <c r="L90" s="459"/>
      <c r="M90" s="82"/>
      <c r="N90" s="82"/>
      <c r="O90" s="82"/>
      <c r="P90" s="82"/>
      <c r="Q90" s="82"/>
    </row>
    <row r="91" spans="2:17" ht="15.75">
      <c r="B91" s="584" t="s">
        <v>449</v>
      </c>
      <c r="C91" s="465"/>
      <c r="D91" s="503"/>
      <c r="E91" s="437" t="s">
        <v>1991</v>
      </c>
      <c r="F91" s="162"/>
      <c r="G91" s="162"/>
      <c r="H91" s="391">
        <f t="shared" si="12"/>
        <v>0</v>
      </c>
      <c r="I91" s="502">
        <v>12.5</v>
      </c>
      <c r="J91" s="266">
        <f t="shared" si="13"/>
        <v>0</v>
      </c>
      <c r="K91" s="82"/>
      <c r="L91" s="459"/>
      <c r="M91" s="82"/>
      <c r="N91" s="82"/>
      <c r="O91" s="82"/>
      <c r="P91" s="82"/>
      <c r="Q91" s="82"/>
    </row>
    <row r="92" spans="2:17" ht="15.75">
      <c r="B92" s="584" t="s">
        <v>450</v>
      </c>
      <c r="C92" s="465"/>
      <c r="D92" s="503"/>
      <c r="E92" s="437" t="s">
        <v>435</v>
      </c>
      <c r="F92" s="162"/>
      <c r="G92" s="162"/>
      <c r="H92" s="391">
        <f t="shared" si="12"/>
        <v>0</v>
      </c>
      <c r="I92" s="502">
        <v>12.5</v>
      </c>
      <c r="J92" s="266">
        <f t="shared" si="13"/>
        <v>0</v>
      </c>
      <c r="K92" s="82"/>
      <c r="L92" s="459"/>
      <c r="M92" s="82"/>
      <c r="N92" s="82"/>
      <c r="O92" s="82"/>
      <c r="P92" s="82"/>
      <c r="Q92" s="82"/>
    </row>
    <row r="93" spans="2:17" ht="15.75">
      <c r="B93" s="584" t="s">
        <v>451</v>
      </c>
      <c r="C93" s="465"/>
      <c r="D93" s="503"/>
      <c r="E93" s="437" t="s">
        <v>436</v>
      </c>
      <c r="F93" s="162"/>
      <c r="G93" s="162"/>
      <c r="H93" s="391">
        <f t="shared" si="12"/>
        <v>0</v>
      </c>
      <c r="I93" s="502">
        <v>12.5</v>
      </c>
      <c r="J93" s="266">
        <f t="shared" si="13"/>
        <v>0</v>
      </c>
      <c r="K93" s="82"/>
      <c r="L93" s="459"/>
      <c r="M93" s="82"/>
      <c r="N93" s="82"/>
      <c r="O93" s="82"/>
      <c r="P93" s="82"/>
      <c r="Q93" s="82"/>
    </row>
    <row r="94" spans="2:17" ht="15.75">
      <c r="B94" s="584" t="s">
        <v>476</v>
      </c>
      <c r="C94" s="333"/>
      <c r="D94" s="501" t="s">
        <v>1884</v>
      </c>
      <c r="E94" s="330"/>
      <c r="F94" s="268">
        <f>SUM(F87:F93)</f>
        <v>0</v>
      </c>
      <c r="G94" s="268">
        <f>SUM(G87:G93)</f>
        <v>0</v>
      </c>
      <c r="H94" s="268">
        <f>SUM(H87:H93)</f>
        <v>0</v>
      </c>
      <c r="I94" s="330"/>
      <c r="J94" s="268">
        <f>SUM(J87:J93)</f>
        <v>0</v>
      </c>
      <c r="K94" s="82"/>
      <c r="L94" s="82"/>
      <c r="M94" s="82"/>
      <c r="N94" s="82"/>
      <c r="O94" s="82"/>
      <c r="P94" s="82"/>
      <c r="Q94" s="82"/>
    </row>
    <row r="95" spans="2:17" ht="15.75">
      <c r="C95" s="309"/>
      <c r="D95" s="316"/>
      <c r="E95" s="439"/>
      <c r="F95" s="177"/>
      <c r="G95" s="177"/>
      <c r="H95" s="177"/>
      <c r="I95" s="177"/>
      <c r="J95" s="176"/>
      <c r="K95" s="82"/>
      <c r="L95" s="82"/>
      <c r="M95" s="82"/>
      <c r="N95" s="82"/>
      <c r="O95" s="82"/>
      <c r="P95" s="82"/>
      <c r="Q95" s="82"/>
    </row>
    <row r="96" spans="2:17" ht="30">
      <c r="C96" s="297" t="s">
        <v>1976</v>
      </c>
      <c r="D96" s="316" t="s">
        <v>940</v>
      </c>
      <c r="E96" s="442"/>
      <c r="F96" s="175"/>
      <c r="G96" s="175"/>
      <c r="H96" s="175"/>
      <c r="I96" s="175"/>
      <c r="J96" s="174"/>
      <c r="K96" s="82"/>
      <c r="L96" s="82"/>
      <c r="M96" s="82"/>
      <c r="N96" s="82"/>
      <c r="O96" s="82"/>
      <c r="P96" s="82"/>
      <c r="Q96" s="82"/>
    </row>
    <row r="97" spans="1:17" ht="15.75">
      <c r="B97" s="584" t="s">
        <v>558</v>
      </c>
      <c r="C97" s="297"/>
      <c r="D97" s="316"/>
      <c r="E97" s="248" t="s">
        <v>1993</v>
      </c>
      <c r="F97" s="273"/>
      <c r="G97" s="273"/>
      <c r="H97" s="391">
        <f t="shared" ref="H97:H103" si="14">MAX((F97-G97),0)</f>
        <v>0</v>
      </c>
      <c r="I97" s="500">
        <v>0.4</v>
      </c>
      <c r="J97" s="269">
        <f t="shared" ref="J97:J103" si="15">H97*I97</f>
        <v>0</v>
      </c>
      <c r="K97" s="82"/>
      <c r="L97" s="459"/>
      <c r="M97" s="82"/>
      <c r="N97" s="82"/>
      <c r="O97" s="82"/>
      <c r="P97" s="82"/>
      <c r="Q97" s="82"/>
    </row>
    <row r="98" spans="1:17" ht="15.75">
      <c r="B98" s="584" t="s">
        <v>559</v>
      </c>
      <c r="C98" s="297"/>
      <c r="D98" s="501"/>
      <c r="E98" s="233" t="s">
        <v>2135</v>
      </c>
      <c r="F98" s="162"/>
      <c r="G98" s="162"/>
      <c r="H98" s="391">
        <f t="shared" si="14"/>
        <v>0</v>
      </c>
      <c r="I98" s="502">
        <v>0.6</v>
      </c>
      <c r="J98" s="266">
        <f t="shared" si="15"/>
        <v>0</v>
      </c>
      <c r="K98" s="82"/>
      <c r="L98" s="459"/>
      <c r="M98" s="82"/>
      <c r="N98" s="82"/>
      <c r="O98" s="82"/>
      <c r="P98" s="82"/>
      <c r="Q98" s="82"/>
    </row>
    <row r="99" spans="1:17" ht="15.75">
      <c r="B99" s="584" t="s">
        <v>577</v>
      </c>
      <c r="C99" s="297"/>
      <c r="D99" s="316"/>
      <c r="E99" s="233" t="s">
        <v>1600</v>
      </c>
      <c r="F99" s="162"/>
      <c r="G99" s="162"/>
      <c r="H99" s="391">
        <f t="shared" si="14"/>
        <v>0</v>
      </c>
      <c r="I99" s="502">
        <v>1</v>
      </c>
      <c r="J99" s="266">
        <f t="shared" si="15"/>
        <v>0</v>
      </c>
      <c r="K99" s="82"/>
      <c r="L99" s="459"/>
      <c r="M99" s="82"/>
      <c r="N99" s="82"/>
      <c r="O99" s="82"/>
      <c r="P99" s="82"/>
      <c r="Q99" s="82"/>
    </row>
    <row r="100" spans="1:17" ht="15.75">
      <c r="B100" s="584" t="s">
        <v>578</v>
      </c>
      <c r="C100" s="297"/>
      <c r="D100" s="501"/>
      <c r="E100" s="233" t="s">
        <v>1601</v>
      </c>
      <c r="F100" s="162"/>
      <c r="G100" s="162"/>
      <c r="H100" s="391">
        <f t="shared" si="14"/>
        <v>0</v>
      </c>
      <c r="I100" s="502">
        <v>2</v>
      </c>
      <c r="J100" s="266">
        <f t="shared" si="15"/>
        <v>0</v>
      </c>
      <c r="K100" s="82"/>
      <c r="L100" s="459"/>
      <c r="M100" s="82"/>
      <c r="N100" s="82"/>
      <c r="O100" s="82"/>
      <c r="P100" s="82"/>
      <c r="Q100" s="82"/>
    </row>
    <row r="101" spans="1:17" ht="15.75">
      <c r="B101" s="584" t="s">
        <v>660</v>
      </c>
      <c r="C101" s="297"/>
      <c r="D101" s="316"/>
      <c r="E101" s="233" t="s">
        <v>1991</v>
      </c>
      <c r="F101" s="162"/>
      <c r="G101" s="162"/>
      <c r="H101" s="391">
        <f t="shared" si="14"/>
        <v>0</v>
      </c>
      <c r="I101" s="502">
        <v>6.5</v>
      </c>
      <c r="J101" s="266">
        <f t="shared" si="15"/>
        <v>0</v>
      </c>
      <c r="K101" s="82"/>
      <c r="L101" s="459"/>
      <c r="M101" s="82"/>
      <c r="N101" s="82"/>
      <c r="O101" s="82"/>
      <c r="P101" s="82"/>
      <c r="Q101" s="82"/>
    </row>
    <row r="102" spans="1:17" ht="15.75">
      <c r="B102" s="584" t="s">
        <v>452</v>
      </c>
      <c r="C102" s="465"/>
      <c r="D102" s="503"/>
      <c r="E102" s="437" t="s">
        <v>435</v>
      </c>
      <c r="F102" s="162"/>
      <c r="G102" s="162"/>
      <c r="H102" s="391">
        <f t="shared" si="14"/>
        <v>0</v>
      </c>
      <c r="I102" s="502">
        <v>12.5</v>
      </c>
      <c r="J102" s="266">
        <f t="shared" si="15"/>
        <v>0</v>
      </c>
      <c r="K102" s="82"/>
      <c r="L102" s="459"/>
      <c r="M102" s="82"/>
      <c r="N102" s="82"/>
      <c r="O102" s="82"/>
      <c r="P102" s="82"/>
      <c r="Q102" s="82"/>
    </row>
    <row r="103" spans="1:17" ht="15.75">
      <c r="B103" s="584" t="s">
        <v>453</v>
      </c>
      <c r="C103" s="465"/>
      <c r="D103" s="503"/>
      <c r="E103" s="437" t="s">
        <v>436</v>
      </c>
      <c r="F103" s="162"/>
      <c r="G103" s="162"/>
      <c r="H103" s="391">
        <f t="shared" si="14"/>
        <v>0</v>
      </c>
      <c r="I103" s="502">
        <v>12.5</v>
      </c>
      <c r="J103" s="266">
        <f t="shared" si="15"/>
        <v>0</v>
      </c>
      <c r="K103" s="82"/>
      <c r="L103" s="459"/>
      <c r="M103" s="82"/>
      <c r="N103" s="82"/>
      <c r="O103" s="82"/>
      <c r="P103" s="82"/>
      <c r="Q103" s="82"/>
    </row>
    <row r="104" spans="1:17" ht="15.75">
      <c r="B104" s="584" t="s">
        <v>957</v>
      </c>
      <c r="C104" s="333"/>
      <c r="D104" s="501" t="s">
        <v>1884</v>
      </c>
      <c r="E104" s="330"/>
      <c r="F104" s="268">
        <f>SUM(F97:F103)</f>
        <v>0</v>
      </c>
      <c r="G104" s="268">
        <f>SUM(G97:G103)</f>
        <v>0</v>
      </c>
      <c r="H104" s="268">
        <f>SUM(H97:H103)</f>
        <v>0</v>
      </c>
      <c r="I104" s="330"/>
      <c r="J104" s="268">
        <f>SUM(J97:J103)</f>
        <v>0</v>
      </c>
      <c r="K104" s="82"/>
      <c r="L104" s="82"/>
      <c r="M104" s="82"/>
      <c r="N104" s="82"/>
      <c r="O104" s="82"/>
      <c r="P104" s="82"/>
      <c r="Q104" s="82"/>
    </row>
    <row r="105" spans="1:17" ht="15.75">
      <c r="C105" s="498"/>
      <c r="D105" s="505"/>
      <c r="E105" s="439"/>
      <c r="F105" s="177"/>
      <c r="G105" s="177"/>
      <c r="H105" s="177"/>
      <c r="I105" s="177"/>
      <c r="J105" s="176"/>
      <c r="K105" s="82"/>
      <c r="L105" s="82"/>
      <c r="M105" s="82"/>
      <c r="N105" s="82"/>
      <c r="O105" s="82"/>
      <c r="P105" s="82"/>
      <c r="Q105" s="82"/>
    </row>
    <row r="106" spans="1:17" ht="15.75">
      <c r="B106" s="584"/>
      <c r="C106" s="506">
        <v>2.2000000000000002</v>
      </c>
      <c r="D106" s="517" t="s">
        <v>1885</v>
      </c>
      <c r="E106" s="442"/>
      <c r="F106" s="175"/>
      <c r="G106" s="175"/>
      <c r="H106" s="175"/>
      <c r="I106" s="175"/>
      <c r="J106" s="174"/>
      <c r="K106" s="82"/>
      <c r="L106" s="82"/>
      <c r="M106" s="82"/>
      <c r="N106" s="82"/>
      <c r="O106" s="82"/>
      <c r="P106" s="82"/>
      <c r="Q106" s="82"/>
    </row>
    <row r="107" spans="1:17" ht="15.75">
      <c r="C107" s="498"/>
      <c r="D107" s="505"/>
      <c r="E107" s="439"/>
      <c r="F107" s="177"/>
      <c r="G107" s="177"/>
      <c r="H107" s="177"/>
      <c r="I107" s="177"/>
      <c r="J107" s="176"/>
      <c r="K107" s="82"/>
      <c r="L107" s="82"/>
      <c r="M107" s="82"/>
      <c r="N107" s="82"/>
      <c r="O107" s="82"/>
      <c r="P107" s="82"/>
      <c r="Q107" s="82"/>
    </row>
    <row r="108" spans="1:17" ht="15.75">
      <c r="C108" s="498"/>
      <c r="D108" s="505"/>
      <c r="E108" s="440"/>
      <c r="F108" s="125"/>
      <c r="G108" s="125"/>
      <c r="H108" s="125"/>
      <c r="I108" s="125"/>
      <c r="J108" s="441"/>
      <c r="K108" s="82"/>
      <c r="L108" s="82"/>
      <c r="M108" s="82"/>
      <c r="N108" s="82"/>
      <c r="O108" s="82"/>
      <c r="P108" s="82"/>
      <c r="Q108" s="82"/>
    </row>
    <row r="109" spans="1:17" ht="15.75">
      <c r="B109" s="584"/>
      <c r="C109" s="498"/>
      <c r="D109" s="505"/>
      <c r="E109" s="442"/>
      <c r="F109" s="175"/>
      <c r="G109" s="175"/>
      <c r="H109" s="175"/>
      <c r="I109" s="175"/>
      <c r="J109" s="174"/>
      <c r="K109" s="82"/>
      <c r="L109" s="82"/>
      <c r="M109" s="82"/>
      <c r="N109" s="82"/>
      <c r="O109" s="82"/>
      <c r="P109" s="82"/>
      <c r="Q109" s="82"/>
    </row>
    <row r="110" spans="1:17" ht="30">
      <c r="B110" s="587" t="s">
        <v>958</v>
      </c>
      <c r="C110" s="498"/>
      <c r="D110" s="507" t="s">
        <v>433</v>
      </c>
      <c r="E110" s="259"/>
      <c r="F110" s="162"/>
      <c r="G110" s="162"/>
      <c r="H110" s="392">
        <f>MAX((F110-G110),0)</f>
        <v>0</v>
      </c>
      <c r="I110" s="263"/>
      <c r="J110" s="266">
        <f>H110*I110</f>
        <v>0</v>
      </c>
      <c r="K110" s="82"/>
      <c r="L110" s="82"/>
      <c r="M110" s="82"/>
      <c r="N110" s="82"/>
      <c r="O110" s="82"/>
      <c r="P110" s="82"/>
      <c r="Q110" s="82"/>
    </row>
    <row r="111" spans="1:17" ht="15.75">
      <c r="B111" s="587"/>
      <c r="C111" s="498"/>
      <c r="D111" s="507"/>
      <c r="E111" s="259"/>
      <c r="F111" s="259"/>
      <c r="G111" s="259"/>
      <c r="H111" s="259"/>
      <c r="I111" s="259"/>
      <c r="J111" s="259"/>
      <c r="K111" s="82"/>
      <c r="L111" s="82"/>
      <c r="M111" s="82"/>
      <c r="N111" s="82"/>
      <c r="O111" s="82"/>
      <c r="P111" s="82"/>
      <c r="Q111" s="82"/>
    </row>
    <row r="112" spans="1:17" ht="30">
      <c r="A112" s="618"/>
      <c r="B112" s="619" t="s">
        <v>454</v>
      </c>
      <c r="C112" s="519"/>
      <c r="D112" s="509" t="s">
        <v>1150</v>
      </c>
      <c r="E112" s="262"/>
      <c r="F112" s="251"/>
      <c r="G112" s="251"/>
      <c r="H112" s="391">
        <f>MAX((F112-G112),0)</f>
        <v>0</v>
      </c>
      <c r="I112" s="502">
        <v>12.5</v>
      </c>
      <c r="J112" s="269">
        <f>H112*I112</f>
        <v>0</v>
      </c>
      <c r="K112" s="82"/>
      <c r="L112" s="82"/>
      <c r="M112" s="82"/>
      <c r="N112" s="82"/>
      <c r="O112" s="82"/>
      <c r="P112" s="82"/>
      <c r="Q112" s="82"/>
    </row>
    <row r="113" spans="1:17" ht="15.75">
      <c r="A113" s="618"/>
      <c r="B113" s="619" t="s">
        <v>455</v>
      </c>
      <c r="C113" s="510">
        <v>3</v>
      </c>
      <c r="D113" s="511" t="s">
        <v>439</v>
      </c>
      <c r="E113" s="438"/>
      <c r="F113" s="317"/>
      <c r="G113" s="317"/>
      <c r="H113" s="391">
        <f>MAX((F113-G113),0)</f>
        <v>0</v>
      </c>
      <c r="I113" s="512">
        <v>12.5</v>
      </c>
      <c r="J113" s="269">
        <f>H113*I113</f>
        <v>0</v>
      </c>
      <c r="K113" s="82"/>
      <c r="L113" s="82"/>
      <c r="M113" s="82"/>
      <c r="N113" s="82"/>
      <c r="O113" s="82"/>
      <c r="P113" s="82"/>
      <c r="Q113" s="82"/>
    </row>
    <row r="114" spans="1:17" ht="15.75">
      <c r="B114" s="584"/>
      <c r="C114" s="498"/>
      <c r="D114" s="507"/>
      <c r="E114" s="371"/>
      <c r="F114" s="288"/>
      <c r="G114" s="288"/>
      <c r="H114" s="288"/>
      <c r="I114" s="325"/>
      <c r="J114" s="372"/>
      <c r="K114" s="82"/>
      <c r="L114" s="82"/>
      <c r="M114" s="82"/>
      <c r="N114" s="82"/>
      <c r="O114" s="82"/>
      <c r="P114" s="82"/>
      <c r="Q114" s="82"/>
    </row>
    <row r="115" spans="1:17" ht="15.75">
      <c r="A115" s="583"/>
      <c r="B115" s="588" t="s">
        <v>541</v>
      </c>
      <c r="C115" s="498"/>
      <c r="D115" s="520" t="s">
        <v>1999</v>
      </c>
      <c r="E115" s="262"/>
      <c r="F115" s="521">
        <f>SUM(F110:F113)+F104+F94+F85+F74+SUM(F57:F60)+F43+F53+F34+F23</f>
        <v>0</v>
      </c>
      <c r="G115" s="521">
        <f>SUM(G110:G113)+G104+G94+G85+G74+SUM(G57:G60)+G43+G53+G34+G23</f>
        <v>0</v>
      </c>
      <c r="H115" s="521">
        <f>SUM(H110:H113)+H104+H94+H85+H74+SUM(H57:H60)+H43+H53+H34+H23</f>
        <v>0</v>
      </c>
      <c r="I115" s="360"/>
      <c r="J115" s="521">
        <f>SUM(J110:J113)+J104+J94+J85+J74+SUM(J57:J60)+J43+J53+J34+J23</f>
        <v>0</v>
      </c>
      <c r="K115" s="82"/>
      <c r="L115" s="82"/>
      <c r="M115" s="82"/>
      <c r="N115" s="82"/>
      <c r="O115" s="82"/>
      <c r="P115" s="82"/>
      <c r="Q115" s="82"/>
    </row>
    <row r="116" spans="1:17" ht="75">
      <c r="A116" s="583" t="s">
        <v>1932</v>
      </c>
      <c r="B116" s="584" t="s">
        <v>1932</v>
      </c>
      <c r="C116" s="522"/>
      <c r="D116" s="520" t="s">
        <v>1842</v>
      </c>
      <c r="E116" s="371"/>
      <c r="F116" s="288"/>
      <c r="G116" s="288"/>
      <c r="H116" s="288"/>
      <c r="I116" s="288"/>
      <c r="J116" s="372"/>
      <c r="K116" s="82"/>
      <c r="L116" s="82"/>
      <c r="M116" s="82"/>
      <c r="N116" s="82"/>
      <c r="O116" s="82"/>
      <c r="P116" s="82"/>
      <c r="Q116" s="82"/>
    </row>
    <row r="117" spans="1:17" ht="15.75">
      <c r="C117" s="523"/>
      <c r="D117" s="524"/>
      <c r="E117" s="524"/>
      <c r="F117" s="524"/>
      <c r="G117" s="524"/>
      <c r="H117" s="524"/>
      <c r="I117" s="524"/>
      <c r="J117" s="524"/>
    </row>
    <row r="118" spans="1:17" ht="15.75">
      <c r="C118" s="523"/>
      <c r="D118" s="524"/>
      <c r="E118" s="524"/>
      <c r="F118" s="524"/>
      <c r="G118" s="524"/>
      <c r="H118" s="524"/>
      <c r="I118" s="524"/>
      <c r="J118" s="524"/>
    </row>
  </sheetData>
  <sheetProtection selectLockedCells="1"/>
  <mergeCells count="12">
    <mergeCell ref="C1:J1"/>
    <mergeCell ref="C2:J2"/>
    <mergeCell ref="C3:J3"/>
    <mergeCell ref="D5:G5"/>
    <mergeCell ref="C8:D8"/>
    <mergeCell ref="E8:F8"/>
    <mergeCell ref="G6:H6"/>
    <mergeCell ref="I6:J6"/>
    <mergeCell ref="C7:D7"/>
    <mergeCell ref="E7:F7"/>
    <mergeCell ref="G7:H7"/>
    <mergeCell ref="I7:J7"/>
  </mergeCells>
  <phoneticPr fontId="58" type="noConversion"/>
  <dataValidations count="7">
    <dataValidation type="list" allowBlank="1" showInputMessage="1" showErrorMessage="1" sqref="B110:B113">
      <formula1>$B$110</formula1>
    </dataValidation>
    <dataValidation type="list" operator="greaterThanOrEqual" allowBlank="1" showInputMessage="1" showErrorMessage="1" errorTitle="Invalid range" error="Value cannot be less than 20%" sqref="I113">
      <formula1>RW</formula1>
    </dataValidation>
    <dataValidation type="decimal" allowBlank="1" showInputMessage="1" showErrorMessage="1" errorTitle="Error !!" error="The reported value is either a text or Negative or Greater than 13 digits (9999999999999.99)._x000a__x000a_Please report correct value._x000a_" sqref="F97:H103 F67:H73 F46:H52 F78:H84 F16:H22 F57:H60 F87:H93 F36:H42 F27:H33 F110:H113">
      <formula1>0</formula1>
      <formula2>9999999999999.99</formula2>
    </dataValidation>
    <dataValidation type="decimal" allowBlank="1" showInputMessage="1" showErrorMessage="1" sqref="E106:H106">
      <formula1>0</formula1>
      <formula2>99999999999.99</formula2>
    </dataValidation>
    <dataValidation type="list" allowBlank="1" showInputMessage="1" showErrorMessage="1" sqref="B57:B60">
      <formula1>$B$57</formula1>
    </dataValidation>
    <dataValidation operator="greaterThanOrEqual" allowBlank="1" showInputMessage="1" showErrorMessage="1" errorTitle="Invalid range" error="Value cannot be less than 20%" sqref="I111 I58:I60"/>
    <dataValidation type="list" operator="greaterThanOrEqual" allowBlank="1" showDropDown="1" showInputMessage="1" showErrorMessage="1" errorTitle="Invalid range" error="Value cannot be less than 20%" sqref="I57 I110">
      <formula1>RW</formula1>
    </dataValidation>
  </dataValidations>
  <pageMargins left="0.7" right="0.7" top="0.75" bottom="0.75" header="0.3" footer="0.3"/>
  <pageSetup scale="7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63</vt:i4>
      </vt:variant>
    </vt:vector>
  </HeadingPairs>
  <TitlesOfParts>
    <vt:vector size="98" baseType="lpstr">
      <vt:lpstr>MainSheet</vt:lpstr>
      <vt:lpstr>RWA</vt:lpstr>
      <vt:lpstr>Regulatory Capital-Basel III(S)</vt:lpstr>
      <vt:lpstr>Regulatory Capital-Basel III(C)</vt:lpstr>
      <vt:lpstr>CR On BS excl. Sec. (S)</vt:lpstr>
      <vt:lpstr>CR On BS excl. Sec. (C)</vt:lpstr>
      <vt:lpstr>CR on BS Sec.</vt:lpstr>
      <vt:lpstr>CR Off BS Sec.</vt:lpstr>
      <vt:lpstr>CR on BS ReSec.</vt:lpstr>
      <vt:lpstr>CR Off BS ReSec.</vt:lpstr>
      <vt:lpstr>CR NMR Off BS</vt:lpstr>
      <vt:lpstr>CR MR Off BS </vt:lpstr>
      <vt:lpstr>Failed trn. On BS</vt:lpstr>
      <vt:lpstr>Failed trn. Off BS</vt:lpstr>
      <vt:lpstr>CCR - As Borrower</vt:lpstr>
      <vt:lpstr>CCR - As Lender</vt:lpstr>
      <vt:lpstr>CCR-CDS</vt:lpstr>
      <vt:lpstr>Mkt risk Specific HFT</vt:lpstr>
      <vt:lpstr>Mkt risk Specific AFS</vt:lpstr>
      <vt:lpstr>Mkt risk Alt. total cap AFS</vt:lpstr>
      <vt:lpstr>Mkt risk Specific-CDS</vt:lpstr>
      <vt:lpstr>Agg. cap for mkt. risk</vt:lpstr>
      <vt:lpstr>Operational Risk</vt:lpstr>
      <vt:lpstr>CR-QCCPs</vt:lpstr>
      <vt:lpstr>CR-NonQCCPs</vt:lpstr>
      <vt:lpstr>CR-QCCP (1)</vt:lpstr>
      <vt:lpstr>CR-QCCP (2)</vt:lpstr>
      <vt:lpstr>CR-QCCP (3)</vt:lpstr>
      <vt:lpstr>CR-QCCP (4)</vt:lpstr>
      <vt:lpstr>CR-QCCP (5)</vt:lpstr>
      <vt:lpstr>CR-QCCP (6)</vt:lpstr>
      <vt:lpstr>CR-QCCP (7)</vt:lpstr>
      <vt:lpstr>CR-QCCP (8)</vt:lpstr>
      <vt:lpstr>CR-QCCP (9)</vt:lpstr>
      <vt:lpstr>CR-QCCP (10)</vt:lpstr>
      <vt:lpstr>_RW2</vt:lpstr>
      <vt:lpstr>_RWA125</vt:lpstr>
      <vt:lpstr>_RWA20</vt:lpstr>
      <vt:lpstr>_RWN125</vt:lpstr>
      <vt:lpstr>BL</vt:lpstr>
      <vt:lpstr>CounterParty</vt:lpstr>
      <vt:lpstr>CPC</vt:lpstr>
      <vt:lpstr>CTRTag</vt:lpstr>
      <vt:lpstr>DSB</vt:lpstr>
      <vt:lpstr>FB</vt:lpstr>
      <vt:lpstr>FBL</vt:lpstr>
      <vt:lpstr>FPSE</vt:lpstr>
      <vt:lpstr>FPSEL</vt:lpstr>
      <vt:lpstr>FS</vt:lpstr>
      <vt:lpstr>FSL</vt:lpstr>
      <vt:lpstr>morethan125</vt:lpstr>
      <vt:lpstr>MRCC</vt:lpstr>
      <vt:lpstr>NBFC</vt:lpstr>
      <vt:lpstr>NRC</vt:lpstr>
      <vt:lpstr>NRCL</vt:lpstr>
      <vt:lpstr>PD</vt:lpstr>
      <vt:lpstr>PDL</vt:lpstr>
      <vt:lpstr>PFC</vt:lpstr>
      <vt:lpstr>'CCR - As Borrower'!Print_Area</vt:lpstr>
      <vt:lpstr>'CCR - As Lender'!Print_Area</vt:lpstr>
      <vt:lpstr>'CR MR Off BS '!Print_Area</vt:lpstr>
      <vt:lpstr>'CR NMR Off BS'!Print_Area</vt:lpstr>
      <vt:lpstr>'CR Off BS ReSec.'!Print_Area</vt:lpstr>
      <vt:lpstr>'CR Off BS Sec.'!Print_Area</vt:lpstr>
      <vt:lpstr>'CR On BS excl. Sec. (C)'!Print_Area</vt:lpstr>
      <vt:lpstr>'CR on BS ReSec.'!Print_Area</vt:lpstr>
      <vt:lpstr>'CR on BS Sec.'!Print_Area</vt:lpstr>
      <vt:lpstr>'CR-QCCP (1)'!Print_Area</vt:lpstr>
      <vt:lpstr>'CR-QCCP (10)'!Print_Area</vt:lpstr>
      <vt:lpstr>'CR-QCCP (2)'!Print_Area</vt:lpstr>
      <vt:lpstr>'CR-QCCP (3)'!Print_Area</vt:lpstr>
      <vt:lpstr>'CR-QCCP (4)'!Print_Area</vt:lpstr>
      <vt:lpstr>'CR-QCCP (5)'!Print_Area</vt:lpstr>
      <vt:lpstr>'CR-QCCP (6)'!Print_Area</vt:lpstr>
      <vt:lpstr>'CR-QCCP (7)'!Print_Area</vt:lpstr>
      <vt:lpstr>'CR-QCCP (8)'!Print_Area</vt:lpstr>
      <vt:lpstr>'CR-QCCP (9)'!Print_Area</vt:lpstr>
      <vt:lpstr>'CR-QCCPs'!Print_Area</vt:lpstr>
      <vt:lpstr>'Failed trn. Off BS'!Print_Area</vt:lpstr>
      <vt:lpstr>'Failed trn. On BS'!Print_Area</vt:lpstr>
      <vt:lpstr>'Mkt risk Specific AFS'!Print_Area</vt:lpstr>
      <vt:lpstr>'Mkt risk Specific HFT'!Print_Area</vt:lpstr>
      <vt:lpstr>RWA!Print_Area</vt:lpstr>
      <vt:lpstr>PURPOSE</vt:lpstr>
      <vt:lpstr>RATFUL</vt:lpstr>
      <vt:lpstr>RATTag</vt:lpstr>
      <vt:lpstr>RW</vt:lpstr>
      <vt:lpstr>RW125ANDMORE</vt:lpstr>
      <vt:lpstr>RW125TO250</vt:lpstr>
      <vt:lpstr>RWNew</vt:lpstr>
      <vt:lpstr>RWNew1</vt:lpstr>
      <vt:lpstr>RWNOT100</vt:lpstr>
      <vt:lpstr>RWNOT100NOT150</vt:lpstr>
      <vt:lpstr>RWNOT125</vt:lpstr>
      <vt:lpstr>RWNOT150</vt:lpstr>
      <vt:lpstr>RWTag</vt:lpstr>
      <vt:lpstr>RWTag5M</vt:lpstr>
      <vt:lpstr>لآ73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dc:creator>
  <cp:lastModifiedBy>Soman, Asha</cp:lastModifiedBy>
  <cp:lastPrinted>2009-05-11T07:07:43Z</cp:lastPrinted>
  <dcterms:created xsi:type="dcterms:W3CDTF">2008-07-25T08:09:49Z</dcterms:created>
  <dcterms:modified xsi:type="dcterms:W3CDTF">2023-03-13T04:46:12Z</dcterms:modified>
</cp:coreProperties>
</file>